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40" activeTab="0"/>
  </bookViews>
  <sheets>
    <sheet name="1-12月" sheetId="1" r:id="rId1"/>
    <sheet name="Sheet2" sheetId="2" r:id="rId2"/>
    <sheet name="Sheet3" sheetId="3" r:id="rId3"/>
  </sheets>
  <definedNames>
    <definedName name="_xlnm.Print_Titles" localSheetId="0">'1-12月'!$A:$A</definedName>
  </definedNames>
  <calcPr fullCalcOnLoad="1"/>
</workbook>
</file>

<file path=xl/comments1.xml><?xml version="1.0" encoding="utf-8"?>
<comments xmlns="http://schemas.openxmlformats.org/spreadsheetml/2006/main">
  <authors>
    <author>home</author>
    <author>Administrator</author>
  </authors>
  <commentList>
    <comment ref="K3" authorId="0">
      <text>
        <r>
          <rPr>
            <sz val="9"/>
            <rFont val="宋体"/>
            <family val="0"/>
          </rPr>
          <t>home:
药品收入+检查检验收入+医务性收入</t>
        </r>
      </text>
    </comment>
    <comment ref="AC3" authorId="0">
      <text>
        <r>
          <rPr>
            <sz val="9"/>
            <rFont val="宋体"/>
            <family val="0"/>
          </rPr>
          <t>home:
药品收入+检查检验收入+医务性收入</t>
        </r>
      </text>
    </comment>
    <comment ref="W2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检查收入中含B超，CT、DR、胃镜、心电图，与以前按内网只报检查收入一项，未含以前项目</t>
        </r>
      </text>
    </comment>
  </commentList>
</comments>
</file>

<file path=xl/sharedStrings.xml><?xml version="1.0" encoding="utf-8"?>
<sst xmlns="http://schemas.openxmlformats.org/spreadsheetml/2006/main" count="106" uniqueCount="63">
  <si>
    <t>2017年度黔东南州县级以上公立医院运行情况分析</t>
  </si>
  <si>
    <t>医  院</t>
  </si>
  <si>
    <t>医疗收入  =（门诊+住院）(单位：万元)</t>
  </si>
  <si>
    <t>卫生材料费(单位：万元)</t>
  </si>
  <si>
    <t>百元医疗收入消耗的卫生材料费</t>
  </si>
  <si>
    <t>检查化验占比%</t>
  </si>
  <si>
    <t>医务性收入占比%</t>
  </si>
  <si>
    <t>药占比%</t>
  </si>
  <si>
    <r>
      <t>门诊收入情况</t>
    </r>
    <r>
      <rPr>
        <sz val="11"/>
        <color indexed="10"/>
        <rFont val="宋体"/>
        <family val="0"/>
      </rPr>
      <t>(单位：万元)</t>
    </r>
  </si>
  <si>
    <r>
      <t>住院收入情况</t>
    </r>
    <r>
      <rPr>
        <sz val="11"/>
        <color indexed="10"/>
        <rFont val="宋体"/>
        <family val="0"/>
      </rPr>
      <t>（单位：万元）</t>
    </r>
  </si>
  <si>
    <t>出院患者占用总床日（天）</t>
  </si>
  <si>
    <t>平均住院日</t>
  </si>
  <si>
    <t>小计（1）</t>
  </si>
  <si>
    <t>门诊人次</t>
  </si>
  <si>
    <t>门诊次均费用（元）</t>
  </si>
  <si>
    <t>药品收入</t>
  </si>
  <si>
    <t>检查化验收入</t>
  </si>
  <si>
    <t>卫生材料收入</t>
  </si>
  <si>
    <t>④医务性收入</t>
  </si>
  <si>
    <t>小计（2）</t>
  </si>
  <si>
    <t>出院人次</t>
  </si>
  <si>
    <t>住院次均费用</t>
  </si>
  <si>
    <t>金额</t>
  </si>
  <si>
    <t>增长比%</t>
  </si>
  <si>
    <t>其中：中药饮片</t>
  </si>
  <si>
    <t>临床路径出院病例（例）</t>
  </si>
  <si>
    <t>临床路径覆盖率%</t>
  </si>
  <si>
    <t>本期</t>
  </si>
  <si>
    <t>去年同期</t>
  </si>
  <si>
    <t>增幅%</t>
  </si>
  <si>
    <t>黔东南州合计</t>
  </si>
  <si>
    <t>城市医院平均</t>
  </si>
  <si>
    <t>黔东南州人民医院</t>
  </si>
  <si>
    <t>黔东南州中医医院</t>
  </si>
  <si>
    <t>黔东南苗族侗族自治州民族医药研究院附属苗医医院</t>
  </si>
  <si>
    <t>贵州医科大学第二附属医院</t>
  </si>
  <si>
    <t>县级医院平均</t>
  </si>
  <si>
    <t>凯里市第一人民医院</t>
  </si>
  <si>
    <t>凯里市中医院</t>
  </si>
  <si>
    <t>黄平县人民医院</t>
  </si>
  <si>
    <t>黄平县中医院</t>
  </si>
  <si>
    <t>施秉县人民医院</t>
  </si>
  <si>
    <t>三穗县人民医院</t>
  </si>
  <si>
    <t>三穗县中医医院</t>
  </si>
  <si>
    <t>镇远县人民医院</t>
  </si>
  <si>
    <t>岑巩县人民医院</t>
  </si>
  <si>
    <t>天柱县人民医院</t>
  </si>
  <si>
    <t>天柱县中医院</t>
  </si>
  <si>
    <t>锦屏县人民医院</t>
  </si>
  <si>
    <t>锦屏县中医院</t>
  </si>
  <si>
    <t>剑河县人民医院</t>
  </si>
  <si>
    <t>剑河县民族中医院</t>
  </si>
  <si>
    <t>台江县人民医院</t>
  </si>
  <si>
    <t>台江县民族中医院</t>
  </si>
  <si>
    <t>黎平县人民医院</t>
  </si>
  <si>
    <t>黎平县中医院</t>
  </si>
  <si>
    <t>榕江县人民医院</t>
  </si>
  <si>
    <t>榕江县中医院</t>
  </si>
  <si>
    <t>从江县人民医院</t>
  </si>
  <si>
    <t>从江县中医院</t>
  </si>
  <si>
    <t>雷山县人民医院</t>
  </si>
  <si>
    <t>麻江县人民医院</t>
  </si>
  <si>
    <t>丹寨县人民医院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</si>
</sst>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#,##0.00_ "/>
    <numFmt numFmtId="180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宋体"/>
      <family val="0"/>
    </font>
    <font>
      <b/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70C0"/>
      <name val="Calibri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7" fillId="0" borderId="0">
      <alignment vertical="center"/>
      <protection/>
    </xf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 vertical="center"/>
      <protection/>
    </xf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 shrinkToFit="1"/>
    </xf>
    <xf numFmtId="176" fontId="49" fillId="0" borderId="10" xfId="0" applyNumberFormat="1" applyFont="1" applyFill="1" applyBorder="1" applyAlignment="1">
      <alignment horizontal="center" vertical="center" wrapText="1" shrinkToFit="1"/>
    </xf>
    <xf numFmtId="176" fontId="49" fillId="0" borderId="11" xfId="0" applyNumberFormat="1" applyFont="1" applyFill="1" applyBorder="1" applyAlignment="1">
      <alignment horizontal="center" vertical="center" wrapText="1" shrinkToFit="1"/>
    </xf>
    <xf numFmtId="176" fontId="49" fillId="0" borderId="12" xfId="0" applyNumberFormat="1" applyFont="1" applyFill="1" applyBorder="1" applyAlignment="1">
      <alignment horizontal="center" vertical="center" wrapText="1" shrinkToFit="1"/>
    </xf>
    <xf numFmtId="176" fontId="49" fillId="33" borderId="12" xfId="66" applyNumberFormat="1" applyFont="1" applyFill="1" applyBorder="1" applyAlignment="1">
      <alignment horizontal="center" vertical="center" wrapText="1" shrinkToFit="1"/>
      <protection/>
    </xf>
    <xf numFmtId="176" fontId="49" fillId="33" borderId="13" xfId="66" applyNumberFormat="1" applyFont="1" applyFill="1" applyBorder="1" applyAlignment="1">
      <alignment horizontal="center" vertical="center" wrapText="1" shrinkToFit="1"/>
      <protection/>
    </xf>
    <xf numFmtId="176" fontId="49" fillId="0" borderId="14" xfId="0" applyNumberFormat="1" applyFont="1" applyFill="1" applyBorder="1" applyAlignment="1">
      <alignment horizontal="center" vertical="center" wrapText="1" shrinkToFit="1"/>
    </xf>
    <xf numFmtId="176" fontId="49" fillId="0" borderId="15" xfId="0" applyNumberFormat="1" applyFont="1" applyFill="1" applyBorder="1" applyAlignment="1">
      <alignment horizontal="center" vertical="center" wrapText="1" shrinkToFit="1"/>
    </xf>
    <xf numFmtId="176" fontId="49" fillId="0" borderId="0" xfId="0" applyNumberFormat="1" applyFont="1" applyFill="1" applyAlignment="1">
      <alignment horizontal="center" vertical="center" wrapText="1" shrinkToFit="1"/>
    </xf>
    <xf numFmtId="176" fontId="49" fillId="0" borderId="16" xfId="0" applyNumberFormat="1" applyFont="1" applyFill="1" applyBorder="1" applyAlignment="1">
      <alignment horizontal="center" vertical="center" wrapText="1" shrinkToFit="1"/>
    </xf>
    <xf numFmtId="176" fontId="49" fillId="33" borderId="16" xfId="66" applyNumberFormat="1" applyFont="1" applyFill="1" applyBorder="1" applyAlignment="1">
      <alignment horizontal="center" vertical="center" wrapText="1" shrinkToFit="1"/>
      <protection/>
    </xf>
    <xf numFmtId="176" fontId="49" fillId="0" borderId="17" xfId="0" applyNumberFormat="1" applyFont="1" applyFill="1" applyBorder="1" applyAlignment="1">
      <alignment horizontal="center" vertical="center" wrapText="1" shrinkToFit="1"/>
    </xf>
    <xf numFmtId="176" fontId="49" fillId="0" borderId="18" xfId="0" applyNumberFormat="1" applyFont="1" applyFill="1" applyBorder="1" applyAlignment="1">
      <alignment horizontal="center" vertical="center" wrapText="1" shrinkToFit="1"/>
    </xf>
    <xf numFmtId="176" fontId="49" fillId="0" borderId="19" xfId="0" applyNumberFormat="1" applyFont="1" applyFill="1" applyBorder="1" applyAlignment="1">
      <alignment horizontal="center" vertical="center" wrapText="1" shrinkToFit="1"/>
    </xf>
    <xf numFmtId="176" fontId="49" fillId="0" borderId="20" xfId="0" applyNumberFormat="1" applyFont="1" applyFill="1" applyBorder="1" applyAlignment="1">
      <alignment horizontal="center" vertical="center" wrapText="1" shrinkToFit="1"/>
    </xf>
    <xf numFmtId="0" fontId="49" fillId="33" borderId="21" xfId="66" applyFont="1" applyFill="1" applyBorder="1" applyAlignment="1">
      <alignment horizontal="center" vertical="center" shrinkToFit="1"/>
      <protection/>
    </xf>
    <xf numFmtId="176" fontId="49" fillId="33" borderId="21" xfId="66" applyNumberFormat="1" applyFont="1" applyFill="1" applyBorder="1" applyAlignment="1">
      <alignment horizontal="center" vertical="center" shrinkToFit="1"/>
      <protection/>
    </xf>
    <xf numFmtId="0" fontId="49" fillId="33" borderId="20" xfId="66" applyFont="1" applyFill="1" applyBorder="1" applyAlignment="1">
      <alignment horizontal="center" vertical="center" shrinkToFit="1"/>
      <protection/>
    </xf>
    <xf numFmtId="176" fontId="49" fillId="33" borderId="20" xfId="66" applyNumberFormat="1" applyFont="1" applyFill="1" applyBorder="1" applyAlignment="1">
      <alignment horizontal="center" vertical="center" shrinkToFit="1"/>
      <protection/>
    </xf>
    <xf numFmtId="176" fontId="49" fillId="33" borderId="19" xfId="66" applyNumberFormat="1" applyFont="1" applyFill="1" applyBorder="1" applyAlignment="1">
      <alignment horizontal="center" vertical="center" wrapText="1" shrinkToFit="1"/>
      <protection/>
    </xf>
    <xf numFmtId="0" fontId="50" fillId="0" borderId="21" xfId="0" applyFont="1" applyFill="1" applyBorder="1" applyAlignment="1">
      <alignment horizontal="center" vertical="center" wrapText="1" shrinkToFit="1"/>
    </xf>
    <xf numFmtId="177" fontId="49" fillId="0" borderId="21" xfId="0" applyNumberFormat="1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horizontal="center" vertical="center" wrapText="1" shrinkToFit="1"/>
    </xf>
    <xf numFmtId="177" fontId="27" fillId="0" borderId="21" xfId="0" applyNumberFormat="1" applyFont="1" applyFill="1" applyBorder="1" applyAlignment="1">
      <alignment horizontal="center" vertical="center" shrinkToFit="1"/>
    </xf>
    <xf numFmtId="178" fontId="27" fillId="0" borderId="21" xfId="0" applyNumberFormat="1" applyFont="1" applyFill="1" applyBorder="1" applyAlignment="1">
      <alignment horizontal="left" vertical="center" wrapText="1" shrinkToFit="1"/>
    </xf>
    <xf numFmtId="177" fontId="27" fillId="0" borderId="21" xfId="67" applyNumberFormat="1" applyFont="1" applyFill="1" applyBorder="1" applyAlignment="1">
      <alignment horizontal="center" vertical="center" shrinkToFit="1"/>
      <protection/>
    </xf>
    <xf numFmtId="0" fontId="27" fillId="0" borderId="21" xfId="0" applyFont="1" applyFill="1" applyBorder="1" applyAlignment="1">
      <alignment horizontal="left" vertical="center" wrapText="1" shrinkToFit="1"/>
    </xf>
    <xf numFmtId="177" fontId="27" fillId="0" borderId="21" xfId="69" applyNumberFormat="1" applyFont="1" applyFill="1" applyBorder="1" applyAlignment="1">
      <alignment horizontal="center" vertical="center" shrinkToFit="1"/>
      <protection/>
    </xf>
    <xf numFmtId="176" fontId="27" fillId="0" borderId="21" xfId="0" applyNumberFormat="1" applyFont="1" applyFill="1" applyBorder="1" applyAlignment="1">
      <alignment horizontal="left" vertical="center" shrinkToFit="1"/>
    </xf>
    <xf numFmtId="177" fontId="27" fillId="0" borderId="21" xfId="0" applyNumberFormat="1" applyFont="1" applyFill="1" applyBorder="1" applyAlignment="1">
      <alignment horizontal="center" vertical="top" shrinkToFit="1"/>
    </xf>
    <xf numFmtId="176" fontId="27" fillId="0" borderId="21" xfId="60" applyNumberFormat="1" applyFont="1" applyFill="1" applyBorder="1" applyAlignment="1">
      <alignment horizontal="left" vertical="center" shrinkToFit="1"/>
      <protection/>
    </xf>
    <xf numFmtId="177" fontId="27" fillId="0" borderId="21" xfId="60" applyNumberFormat="1" applyFont="1" applyFill="1" applyBorder="1" applyAlignment="1">
      <alignment horizontal="center" vertical="top" shrinkToFit="1"/>
      <protection/>
    </xf>
    <xf numFmtId="177" fontId="27" fillId="0" borderId="21" xfId="60" applyNumberFormat="1" applyFont="1" applyFill="1" applyBorder="1" applyAlignment="1">
      <alignment horizontal="center" vertical="top" wrapText="1" shrinkToFit="1"/>
      <protection/>
    </xf>
    <xf numFmtId="177" fontId="27" fillId="0" borderId="21" xfId="66" applyNumberFormat="1" applyFont="1" applyFill="1" applyBorder="1" applyAlignment="1">
      <alignment horizontal="center" vertical="top" shrinkToFit="1"/>
      <protection/>
    </xf>
    <xf numFmtId="178" fontId="52" fillId="0" borderId="21" xfId="15" applyNumberFormat="1" applyFont="1" applyFill="1" applyBorder="1" applyAlignment="1">
      <alignment horizontal="center" vertical="center" shrinkToFit="1"/>
      <protection/>
    </xf>
    <xf numFmtId="177" fontId="27" fillId="0" borderId="21" xfId="15" applyNumberFormat="1" applyFont="1" applyFill="1" applyBorder="1" applyAlignment="1">
      <alignment horizontal="center" vertical="top" shrinkToFit="1"/>
      <protection/>
    </xf>
    <xf numFmtId="177" fontId="27" fillId="0" borderId="21" xfId="0" applyNumberFormat="1" applyFont="1" applyFill="1" applyBorder="1" applyAlignment="1">
      <alignment horizontal="left" vertical="center" shrinkToFit="1"/>
    </xf>
    <xf numFmtId="177" fontId="27" fillId="0" borderId="21" xfId="70" applyNumberFormat="1" applyFont="1" applyFill="1" applyBorder="1" applyAlignment="1">
      <alignment horizontal="center" vertical="top" shrinkToFit="1"/>
      <protection/>
    </xf>
    <xf numFmtId="177" fontId="27" fillId="0" borderId="21" xfId="23" applyNumberFormat="1" applyFont="1" applyFill="1" applyBorder="1" applyAlignment="1">
      <alignment horizontal="center" vertical="top" shrinkToFit="1"/>
    </xf>
    <xf numFmtId="179" fontId="27" fillId="0" borderId="21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9" fillId="33" borderId="21" xfId="66" applyNumberFormat="1" applyFont="1" applyFill="1" applyBorder="1" applyAlignment="1">
      <alignment horizontal="center" vertical="center" wrapText="1" shrinkToFit="1"/>
      <protection/>
    </xf>
    <xf numFmtId="176" fontId="49" fillId="33" borderId="22" xfId="66" applyNumberFormat="1" applyFont="1" applyFill="1" applyBorder="1" applyAlignment="1">
      <alignment horizontal="center" vertical="center" shrinkToFit="1"/>
      <protection/>
    </xf>
    <xf numFmtId="177" fontId="49" fillId="33" borderId="22" xfId="66" applyNumberFormat="1" applyFont="1" applyFill="1" applyBorder="1" applyAlignment="1">
      <alignment horizontal="center" vertical="center" shrinkToFit="1"/>
      <protection/>
    </xf>
    <xf numFmtId="176" fontId="49" fillId="33" borderId="13" xfId="66" applyNumberFormat="1" applyFont="1" applyFill="1" applyBorder="1" applyAlignment="1">
      <alignment horizontal="center" vertical="center" shrinkToFit="1"/>
      <protection/>
    </xf>
    <xf numFmtId="177" fontId="49" fillId="33" borderId="21" xfId="66" applyNumberFormat="1" applyFont="1" applyFill="1" applyBorder="1" applyAlignment="1">
      <alignment horizontal="center" vertical="center" shrinkToFit="1"/>
      <protection/>
    </xf>
    <xf numFmtId="176" fontId="49" fillId="33" borderId="10" xfId="66" applyNumberFormat="1" applyFont="1" applyFill="1" applyBorder="1" applyAlignment="1">
      <alignment horizontal="center" vertical="center" textRotation="255" shrinkToFit="1"/>
      <protection/>
    </xf>
    <xf numFmtId="176" fontId="49" fillId="33" borderId="11" xfId="66" applyNumberFormat="1" applyFont="1" applyFill="1" applyBorder="1" applyAlignment="1">
      <alignment horizontal="center" vertical="center" textRotation="255" shrinkToFit="1"/>
      <protection/>
    </xf>
    <xf numFmtId="177" fontId="49" fillId="33" borderId="10" xfId="66" applyNumberFormat="1" applyFont="1" applyFill="1" applyBorder="1" applyAlignment="1">
      <alignment horizontal="center" vertical="center" shrinkToFit="1"/>
      <protection/>
    </xf>
    <xf numFmtId="176" fontId="49" fillId="33" borderId="11" xfId="66" applyNumberFormat="1" applyFont="1" applyFill="1" applyBorder="1" applyAlignment="1">
      <alignment horizontal="center" vertical="center" shrinkToFit="1"/>
      <protection/>
    </xf>
    <xf numFmtId="176" fontId="49" fillId="33" borderId="12" xfId="66" applyNumberFormat="1" applyFont="1" applyFill="1" applyBorder="1" applyAlignment="1">
      <alignment horizontal="center" vertical="center" shrinkToFit="1"/>
      <protection/>
    </xf>
    <xf numFmtId="177" fontId="49" fillId="33" borderId="9" xfId="66" applyNumberFormat="1" applyFont="1" applyFill="1" applyBorder="1" applyAlignment="1">
      <alignment horizontal="center" vertical="center" textRotation="255" shrinkToFit="1"/>
      <protection/>
    </xf>
    <xf numFmtId="176" fontId="49" fillId="33" borderId="15" xfId="66" applyNumberFormat="1" applyFont="1" applyFill="1" applyBorder="1" applyAlignment="1">
      <alignment horizontal="center" vertical="center" textRotation="255" shrinkToFit="1"/>
      <protection/>
    </xf>
    <xf numFmtId="176" fontId="49" fillId="33" borderId="0" xfId="66" applyNumberFormat="1" applyFont="1" applyFill="1" applyAlignment="1">
      <alignment horizontal="center" vertical="center" textRotation="255" shrinkToFit="1"/>
      <protection/>
    </xf>
    <xf numFmtId="177" fontId="49" fillId="33" borderId="15" xfId="66" applyNumberFormat="1" applyFont="1" applyFill="1" applyBorder="1" applyAlignment="1">
      <alignment horizontal="center" vertical="center" shrinkToFit="1"/>
      <protection/>
    </xf>
    <xf numFmtId="0" fontId="49" fillId="33" borderId="13" xfId="66" applyFont="1" applyFill="1" applyBorder="1" applyAlignment="1">
      <alignment horizontal="center" vertical="center" shrinkToFit="1"/>
      <protection/>
    </xf>
    <xf numFmtId="177" fontId="49" fillId="33" borderId="20" xfId="66" applyNumberFormat="1" applyFont="1" applyFill="1" applyBorder="1" applyAlignment="1">
      <alignment horizontal="center" vertical="center" shrinkToFit="1"/>
      <protection/>
    </xf>
    <xf numFmtId="176" fontId="49" fillId="0" borderId="21" xfId="0" applyNumberFormat="1" applyFont="1" applyFill="1" applyBorder="1" applyAlignment="1">
      <alignment horizontal="center" vertical="center" shrinkToFit="1"/>
    </xf>
    <xf numFmtId="176" fontId="27" fillId="0" borderId="21" xfId="0" applyNumberFormat="1" applyFont="1" applyFill="1" applyBorder="1" applyAlignment="1">
      <alignment horizontal="center" vertical="center" shrinkToFit="1"/>
    </xf>
    <xf numFmtId="176" fontId="27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176" fontId="27" fillId="0" borderId="21" xfId="60" applyNumberFormat="1" applyFont="1" applyFill="1" applyBorder="1" applyAlignment="1">
      <alignment horizontal="center" vertical="top" shrinkToFit="1"/>
      <protection/>
    </xf>
    <xf numFmtId="180" fontId="27" fillId="0" borderId="21" xfId="0" applyNumberFormat="1" applyFont="1" applyFill="1" applyBorder="1" applyAlignment="1">
      <alignment horizontal="center" vertical="center"/>
    </xf>
    <xf numFmtId="176" fontId="27" fillId="0" borderId="21" xfId="26" applyNumberFormat="1" applyFont="1" applyFill="1" applyBorder="1" applyAlignment="1">
      <alignment horizontal="center" vertical="top" shrinkToFit="1"/>
    </xf>
    <xf numFmtId="176" fontId="27" fillId="0" borderId="21" xfId="0" applyNumberFormat="1" applyFont="1" applyFill="1" applyBorder="1" applyAlignment="1">
      <alignment horizontal="center" vertical="top"/>
    </xf>
    <xf numFmtId="176" fontId="27" fillId="0" borderId="21" xfId="0" applyNumberFormat="1" applyFont="1" applyFill="1" applyBorder="1" applyAlignment="1">
      <alignment horizontal="center" vertical="top" shrinkToFit="1"/>
    </xf>
    <xf numFmtId="176" fontId="27" fillId="0" borderId="21" xfId="15" applyNumberFormat="1" applyFont="1" applyFill="1" applyBorder="1" applyAlignment="1">
      <alignment horizontal="center" vertical="top" shrinkToFit="1"/>
      <protection/>
    </xf>
    <xf numFmtId="180" fontId="27" fillId="0" borderId="21" xfId="36" applyNumberFormat="1" applyFont="1" applyFill="1" applyBorder="1" applyAlignment="1">
      <alignment horizontal="center" vertical="center"/>
      <protection/>
    </xf>
    <xf numFmtId="176" fontId="27" fillId="0" borderId="21" xfId="70" applyNumberFormat="1" applyFont="1" applyFill="1" applyBorder="1" applyAlignment="1">
      <alignment horizontal="center" vertical="top" shrinkToFit="1"/>
      <protection/>
    </xf>
    <xf numFmtId="176" fontId="27" fillId="0" borderId="21" xfId="23" applyNumberFormat="1" applyFont="1" applyFill="1" applyBorder="1" applyAlignment="1">
      <alignment horizontal="center" vertical="top" shrinkToFit="1"/>
    </xf>
    <xf numFmtId="177" fontId="0" fillId="0" borderId="0" xfId="0" applyNumberFormat="1" applyAlignment="1">
      <alignment vertical="center"/>
    </xf>
    <xf numFmtId="177" fontId="49" fillId="33" borderId="11" xfId="66" applyNumberFormat="1" applyFont="1" applyFill="1" applyBorder="1" applyAlignment="1">
      <alignment horizontal="center" vertical="center" shrinkToFit="1"/>
      <protection/>
    </xf>
    <xf numFmtId="176" fontId="49" fillId="33" borderId="10" xfId="66" applyNumberFormat="1" applyFont="1" applyFill="1" applyBorder="1" applyAlignment="1">
      <alignment horizontal="center" vertical="center" shrinkToFit="1"/>
      <protection/>
    </xf>
    <xf numFmtId="177" fontId="49" fillId="33" borderId="0" xfId="66" applyNumberFormat="1" applyFont="1" applyFill="1" applyAlignment="1">
      <alignment horizontal="center" vertical="center" shrinkToFit="1"/>
      <protection/>
    </xf>
    <xf numFmtId="176" fontId="49" fillId="33" borderId="17" xfId="66" applyNumberFormat="1" applyFont="1" applyFill="1" applyBorder="1" applyAlignment="1">
      <alignment horizontal="center" vertical="center" shrinkToFit="1"/>
      <protection/>
    </xf>
    <xf numFmtId="176" fontId="49" fillId="33" borderId="18" xfId="66" applyNumberFormat="1" applyFont="1" applyFill="1" applyBorder="1" applyAlignment="1">
      <alignment horizontal="center" vertical="center" shrinkToFit="1"/>
      <protection/>
    </xf>
    <xf numFmtId="176" fontId="49" fillId="34" borderId="23" xfId="66" applyNumberFormat="1" applyFont="1" applyFill="1" applyBorder="1" applyAlignment="1">
      <alignment horizontal="center" vertical="center" shrinkToFit="1"/>
      <protection/>
    </xf>
    <xf numFmtId="176" fontId="49" fillId="34" borderId="13" xfId="66" applyNumberFormat="1" applyFont="1" applyFill="1" applyBorder="1" applyAlignment="1">
      <alignment horizontal="center" vertical="center" shrinkToFit="1"/>
      <protection/>
    </xf>
    <xf numFmtId="176" fontId="49" fillId="33" borderId="14" xfId="66" applyNumberFormat="1" applyFont="1" applyFill="1" applyBorder="1" applyAlignment="1">
      <alignment horizontal="center" vertical="center" shrinkToFit="1"/>
      <protection/>
    </xf>
    <xf numFmtId="177" fontId="49" fillId="33" borderId="14" xfId="66" applyNumberFormat="1" applyFont="1" applyFill="1" applyBorder="1" applyAlignment="1">
      <alignment horizontal="center" vertical="center" shrinkToFit="1"/>
      <protection/>
    </xf>
    <xf numFmtId="177" fontId="27" fillId="0" borderId="21" xfId="68" applyNumberFormat="1" applyFont="1" applyFill="1" applyBorder="1" applyAlignment="1" applyProtection="1">
      <alignment horizontal="center" vertical="center" shrinkToFit="1"/>
      <protection/>
    </xf>
    <xf numFmtId="177" fontId="27" fillId="0" borderId="21" xfId="0" applyNumberFormat="1" applyFont="1" applyFill="1" applyBorder="1" applyAlignment="1">
      <alignment horizontal="center" vertical="top"/>
    </xf>
    <xf numFmtId="177" fontId="27" fillId="0" borderId="21" xfId="0" applyNumberFormat="1" applyFont="1" applyFill="1" applyBorder="1" applyAlignment="1">
      <alignment horizontal="center" vertical="top" wrapText="1" shrinkToFit="1"/>
    </xf>
    <xf numFmtId="176" fontId="49" fillId="0" borderId="21" xfId="66" applyNumberFormat="1" applyFont="1" applyFill="1" applyBorder="1" applyAlignment="1">
      <alignment horizontal="center" vertical="center" shrinkToFit="1"/>
      <protection/>
    </xf>
    <xf numFmtId="177" fontId="49" fillId="33" borderId="23" xfId="66" applyNumberFormat="1" applyFont="1" applyFill="1" applyBorder="1" applyAlignment="1">
      <alignment horizontal="center" vertical="center" shrinkToFit="1"/>
      <protection/>
    </xf>
    <xf numFmtId="177" fontId="49" fillId="33" borderId="10" xfId="66" applyNumberFormat="1" applyFont="1" applyFill="1" applyBorder="1" applyAlignment="1">
      <alignment horizontal="center" vertical="center" textRotation="255" shrinkToFit="1"/>
      <protection/>
    </xf>
    <xf numFmtId="180" fontId="27" fillId="0" borderId="21" xfId="0" applyNumberFormat="1" applyFont="1" applyFill="1" applyBorder="1" applyAlignment="1">
      <alignment horizontal="center" vertical="center" shrinkToFit="1"/>
    </xf>
    <xf numFmtId="180" fontId="27" fillId="0" borderId="21" xfId="60" applyNumberFormat="1" applyFont="1" applyFill="1" applyBorder="1" applyAlignment="1">
      <alignment horizontal="center" vertical="top" shrinkToFit="1"/>
      <protection/>
    </xf>
    <xf numFmtId="176" fontId="49" fillId="33" borderId="9" xfId="66" applyNumberFormat="1" applyFont="1" applyFill="1" applyBorder="1" applyAlignment="1">
      <alignment horizontal="center" vertical="center" wrapText="1" shrinkToFit="1"/>
      <protection/>
    </xf>
    <xf numFmtId="177" fontId="49" fillId="33" borderId="0" xfId="66" applyNumberFormat="1" applyFont="1" applyFill="1" applyBorder="1" applyAlignment="1">
      <alignment horizontal="center" vertical="center" shrinkToFit="1"/>
      <protection/>
    </xf>
    <xf numFmtId="177" fontId="49" fillId="33" borderId="15" xfId="66" applyNumberFormat="1" applyFont="1" applyFill="1" applyBorder="1" applyAlignment="1">
      <alignment horizontal="center" vertical="center" textRotation="255" shrinkToFit="1"/>
      <protection/>
    </xf>
    <xf numFmtId="176" fontId="49" fillId="33" borderId="19" xfId="66" applyNumberFormat="1" applyFont="1" applyFill="1" applyBorder="1" applyAlignment="1">
      <alignment horizontal="center" vertical="center" shrinkToFit="1"/>
      <protection/>
    </xf>
    <xf numFmtId="176" fontId="49" fillId="33" borderId="23" xfId="66" applyNumberFormat="1" applyFont="1" applyFill="1" applyBorder="1" applyAlignment="1">
      <alignment horizontal="center" vertical="center" shrinkToFit="1"/>
      <protection/>
    </xf>
    <xf numFmtId="176" fontId="49" fillId="33" borderId="20" xfId="66" applyNumberFormat="1" applyFont="1" applyFill="1" applyBorder="1" applyAlignment="1">
      <alignment horizontal="center" vertical="center" wrapText="1" shrinkToFit="1"/>
      <protection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/>
    </xf>
    <xf numFmtId="1" fontId="27" fillId="0" borderId="21" xfId="0" applyNumberFormat="1" applyFont="1" applyFill="1" applyBorder="1" applyAlignment="1">
      <alignment horizontal="center" vertical="center"/>
    </xf>
    <xf numFmtId="0" fontId="27" fillId="0" borderId="21" xfId="36" applyFont="1" applyFill="1" applyBorder="1" applyAlignment="1">
      <alignment horizontal="center" vertical="center"/>
      <protection/>
    </xf>
    <xf numFmtId="176" fontId="27" fillId="0" borderId="21" xfId="36" applyNumberFormat="1" applyFont="1" applyFill="1" applyBorder="1" applyAlignment="1">
      <alignment horizontal="center" vertical="center"/>
      <protection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180" fontId="49" fillId="0" borderId="21" xfId="0" applyNumberFormat="1" applyFont="1" applyBorder="1" applyAlignment="1">
      <alignment horizontal="center" vertical="center"/>
    </xf>
    <xf numFmtId="180" fontId="27" fillId="0" borderId="21" xfId="0" applyNumberFormat="1" applyFont="1" applyFill="1" applyBorder="1" applyAlignment="1">
      <alignment horizontal="center" vertical="center"/>
    </xf>
  </cellXfs>
  <cellStyles count="57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 4 2 2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4" xfId="67"/>
    <cellStyle name="常规 3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"/>
  <sheetViews>
    <sheetView tabSelected="1" zoomScaleSheetLayoutView="100" workbookViewId="0" topLeftCell="A1">
      <selection activeCell="K1" sqref="K1"/>
    </sheetView>
  </sheetViews>
  <sheetFormatPr defaultColWidth="9.00390625" defaultRowHeight="14.25"/>
  <cols>
    <col min="1" max="1" width="23.75390625" style="0" customWidth="1"/>
    <col min="2" max="2" width="9.00390625" style="0" customWidth="1"/>
    <col min="11" max="11" width="11.375" style="0" customWidth="1"/>
    <col min="14" max="15" width="9.00390625" style="4" customWidth="1"/>
    <col min="49" max="49" width="11.875" style="5" customWidth="1"/>
    <col min="50" max="50" width="11.75390625" style="0" customWidth="1"/>
  </cols>
  <sheetData>
    <row r="1" spans="1:50" ht="25.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 t="s">
        <v>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1" customFormat="1" ht="18.75" customHeight="1">
      <c r="A2" s="8" t="s">
        <v>1</v>
      </c>
      <c r="B2" s="9" t="s">
        <v>2</v>
      </c>
      <c r="C2" s="10"/>
      <c r="D2" s="11"/>
      <c r="E2" s="9" t="s">
        <v>3</v>
      </c>
      <c r="F2" s="10"/>
      <c r="G2" s="12" t="s">
        <v>4</v>
      </c>
      <c r="H2" s="13" t="s">
        <v>5</v>
      </c>
      <c r="I2" s="50" t="s">
        <v>6</v>
      </c>
      <c r="J2" s="50" t="s">
        <v>7</v>
      </c>
      <c r="K2" s="51" t="s">
        <v>8</v>
      </c>
      <c r="L2" s="51"/>
      <c r="M2" s="52"/>
      <c r="N2" s="51"/>
      <c r="O2" s="51"/>
      <c r="P2" s="52"/>
      <c r="Q2" s="52"/>
      <c r="R2" s="52"/>
      <c r="S2" s="51"/>
      <c r="T2" s="51"/>
      <c r="U2" s="51"/>
      <c r="V2" s="52"/>
      <c r="W2" s="51"/>
      <c r="X2" s="51"/>
      <c r="Y2" s="52"/>
      <c r="Z2" s="52"/>
      <c r="AA2" s="51"/>
      <c r="AB2" s="51"/>
      <c r="AC2" s="24" t="s">
        <v>9</v>
      </c>
      <c r="AD2" s="24"/>
      <c r="AE2" s="54"/>
      <c r="AF2" s="54"/>
      <c r="AG2" s="54"/>
      <c r="AH2" s="54"/>
      <c r="AI2" s="54"/>
      <c r="AJ2" s="54"/>
      <c r="AK2" s="54"/>
      <c r="AL2" s="54"/>
      <c r="AM2" s="24"/>
      <c r="AN2" s="24"/>
      <c r="AO2" s="54"/>
      <c r="AP2" s="54"/>
      <c r="AQ2" s="24"/>
      <c r="AR2" s="24"/>
      <c r="AS2" s="54"/>
      <c r="AT2" s="54"/>
      <c r="AU2" s="24"/>
      <c r="AV2" s="101"/>
      <c r="AW2" s="109" t="s">
        <v>10</v>
      </c>
      <c r="AX2" s="110" t="s">
        <v>11</v>
      </c>
    </row>
    <row r="3" spans="1:50" s="1" customFormat="1" ht="16.5" customHeight="1">
      <c r="A3" s="14"/>
      <c r="B3" s="15"/>
      <c r="C3" s="16"/>
      <c r="D3" s="17"/>
      <c r="E3" s="15"/>
      <c r="F3" s="16"/>
      <c r="G3" s="18"/>
      <c r="H3" s="13"/>
      <c r="I3" s="50"/>
      <c r="J3" s="50"/>
      <c r="K3" s="53" t="s">
        <v>12</v>
      </c>
      <c r="L3" s="24"/>
      <c r="M3" s="54"/>
      <c r="N3" s="55" t="s">
        <v>13</v>
      </c>
      <c r="O3" s="56"/>
      <c r="P3" s="57" t="s">
        <v>14</v>
      </c>
      <c r="Q3" s="80"/>
      <c r="R3" s="80"/>
      <c r="S3" s="81" t="s">
        <v>15</v>
      </c>
      <c r="T3" s="58"/>
      <c r="U3" s="58"/>
      <c r="V3" s="58"/>
      <c r="W3" s="24" t="s">
        <v>16</v>
      </c>
      <c r="X3" s="24"/>
      <c r="Y3" s="92" t="s">
        <v>17</v>
      </c>
      <c r="Z3" s="92"/>
      <c r="AA3" s="24" t="s">
        <v>18</v>
      </c>
      <c r="AB3" s="24"/>
      <c r="AC3" s="24" t="s">
        <v>19</v>
      </c>
      <c r="AD3" s="24"/>
      <c r="AE3" s="93"/>
      <c r="AF3" s="57" t="s">
        <v>20</v>
      </c>
      <c r="AG3" s="80"/>
      <c r="AH3" s="80"/>
      <c r="AI3" s="80"/>
      <c r="AJ3" s="57" t="s">
        <v>21</v>
      </c>
      <c r="AK3" s="80"/>
      <c r="AL3" s="57"/>
      <c r="AM3" s="81" t="s">
        <v>15</v>
      </c>
      <c r="AN3" s="58"/>
      <c r="AO3" s="51"/>
      <c r="AP3" s="53"/>
      <c r="AQ3" s="53" t="s">
        <v>16</v>
      </c>
      <c r="AR3" s="24"/>
      <c r="AS3" s="92" t="s">
        <v>17</v>
      </c>
      <c r="AT3" s="92"/>
      <c r="AU3" s="24" t="s">
        <v>18</v>
      </c>
      <c r="AV3" s="101"/>
      <c r="AW3" s="109"/>
      <c r="AX3" s="110"/>
    </row>
    <row r="4" spans="1:50" s="1" customFormat="1" ht="19.5" customHeight="1">
      <c r="A4" s="14"/>
      <c r="B4" s="19"/>
      <c r="C4" s="20"/>
      <c r="D4" s="21"/>
      <c r="E4" s="19"/>
      <c r="F4" s="20"/>
      <c r="G4" s="18"/>
      <c r="H4" s="13"/>
      <c r="I4" s="50"/>
      <c r="J4" s="50"/>
      <c r="K4" s="58" t="s">
        <v>22</v>
      </c>
      <c r="L4" s="59"/>
      <c r="M4" s="60" t="s">
        <v>23</v>
      </c>
      <c r="N4" s="61"/>
      <c r="O4" s="62"/>
      <c r="P4" s="63"/>
      <c r="Q4" s="82"/>
      <c r="R4" s="82"/>
      <c r="S4" s="83"/>
      <c r="T4" s="84"/>
      <c r="U4" s="85" t="s">
        <v>24</v>
      </c>
      <c r="V4" s="86"/>
      <c r="W4" s="24"/>
      <c r="X4" s="24"/>
      <c r="Y4" s="92"/>
      <c r="Z4" s="92"/>
      <c r="AA4" s="24"/>
      <c r="AB4" s="24"/>
      <c r="AC4" s="81" t="s">
        <v>22</v>
      </c>
      <c r="AD4" s="59"/>
      <c r="AE4" s="94" t="s">
        <v>23</v>
      </c>
      <c r="AF4" s="63"/>
      <c r="AG4" s="82"/>
      <c r="AH4" s="97" t="s">
        <v>25</v>
      </c>
      <c r="AI4" s="12" t="s">
        <v>26</v>
      </c>
      <c r="AJ4" s="98"/>
      <c r="AK4" s="82"/>
      <c r="AL4" s="99"/>
      <c r="AM4" s="83"/>
      <c r="AN4" s="100"/>
      <c r="AO4" s="85" t="s">
        <v>24</v>
      </c>
      <c r="AP4" s="86"/>
      <c r="AQ4" s="53"/>
      <c r="AR4" s="24"/>
      <c r="AS4" s="92"/>
      <c r="AT4" s="92"/>
      <c r="AU4" s="24"/>
      <c r="AV4" s="101"/>
      <c r="AW4" s="109"/>
      <c r="AX4" s="110"/>
    </row>
    <row r="5" spans="1:50" s="1" customFormat="1" ht="24.75" customHeight="1">
      <c r="A5" s="22"/>
      <c r="B5" s="23" t="s">
        <v>27</v>
      </c>
      <c r="C5" s="24" t="s">
        <v>28</v>
      </c>
      <c r="D5" s="24" t="s">
        <v>29</v>
      </c>
      <c r="E5" s="25" t="s">
        <v>27</v>
      </c>
      <c r="F5" s="26" t="s">
        <v>28</v>
      </c>
      <c r="G5" s="27"/>
      <c r="H5" s="13"/>
      <c r="I5" s="50"/>
      <c r="J5" s="50"/>
      <c r="K5" s="64" t="s">
        <v>27</v>
      </c>
      <c r="L5" s="24" t="s">
        <v>28</v>
      </c>
      <c r="M5" s="65"/>
      <c r="N5" s="64" t="s">
        <v>27</v>
      </c>
      <c r="O5" s="24" t="s">
        <v>28</v>
      </c>
      <c r="P5" s="64" t="s">
        <v>27</v>
      </c>
      <c r="Q5" s="24" t="s">
        <v>28</v>
      </c>
      <c r="R5" s="54" t="s">
        <v>29</v>
      </c>
      <c r="S5" s="24" t="s">
        <v>27</v>
      </c>
      <c r="T5" s="24" t="s">
        <v>28</v>
      </c>
      <c r="U5" s="87" t="s">
        <v>27</v>
      </c>
      <c r="V5" s="88" t="s">
        <v>28</v>
      </c>
      <c r="W5" s="24" t="s">
        <v>27</v>
      </c>
      <c r="X5" s="24" t="s">
        <v>28</v>
      </c>
      <c r="Y5" s="92" t="s">
        <v>27</v>
      </c>
      <c r="Z5" s="92" t="s">
        <v>28</v>
      </c>
      <c r="AA5" s="24" t="s">
        <v>27</v>
      </c>
      <c r="AB5" s="24" t="s">
        <v>28</v>
      </c>
      <c r="AC5" s="23" t="s">
        <v>27</v>
      </c>
      <c r="AD5" s="24" t="s">
        <v>28</v>
      </c>
      <c r="AE5" s="65"/>
      <c r="AF5" s="23" t="s">
        <v>27</v>
      </c>
      <c r="AG5" s="101" t="s">
        <v>28</v>
      </c>
      <c r="AH5" s="102"/>
      <c r="AI5" s="27"/>
      <c r="AJ5" s="64" t="s">
        <v>27</v>
      </c>
      <c r="AK5" s="24" t="s">
        <v>28</v>
      </c>
      <c r="AL5" s="54" t="s">
        <v>29</v>
      </c>
      <c r="AM5" s="24" t="s">
        <v>27</v>
      </c>
      <c r="AN5" s="24" t="s">
        <v>28</v>
      </c>
      <c r="AO5" s="24" t="s">
        <v>27</v>
      </c>
      <c r="AP5" s="24" t="s">
        <v>28</v>
      </c>
      <c r="AQ5" s="24" t="s">
        <v>27</v>
      </c>
      <c r="AR5" s="24" t="s">
        <v>28</v>
      </c>
      <c r="AS5" s="92" t="s">
        <v>27</v>
      </c>
      <c r="AT5" s="92" t="s">
        <v>28</v>
      </c>
      <c r="AU5" s="24" t="s">
        <v>27</v>
      </c>
      <c r="AV5" s="101" t="s">
        <v>28</v>
      </c>
      <c r="AW5" s="109"/>
      <c r="AX5" s="110"/>
    </row>
    <row r="6" spans="1:50" s="1" customFormat="1" ht="18.75" customHeight="1">
      <c r="A6" s="28" t="s">
        <v>30</v>
      </c>
      <c r="B6" s="29">
        <f>K6+AC6</f>
        <v>328385.49309</v>
      </c>
      <c r="C6" s="29">
        <f>L6+AD6</f>
        <v>286517.38249499997</v>
      </c>
      <c r="D6" s="29">
        <f>(B6-C6)/C6*100</f>
        <v>14.612764583569612</v>
      </c>
      <c r="E6" s="29">
        <f>E7+E12</f>
        <v>47515.744494</v>
      </c>
      <c r="F6" s="29">
        <f>F7+F12</f>
        <v>47727.805196</v>
      </c>
      <c r="G6" s="29">
        <f aca="true" t="shared" si="0" ref="G6:G38">E6/(B6-S6-AM6)*100</f>
        <v>20.149774264153475</v>
      </c>
      <c r="H6" s="29">
        <f aca="true" t="shared" si="1" ref="H6:H38">(W6+AQ6)/B6*100</f>
        <v>27.27309526016553</v>
      </c>
      <c r="I6" s="29">
        <f aca="true" t="shared" si="2" ref="I6:I38">(AA6+AU6)/B6*100</f>
        <v>34.93064726752787</v>
      </c>
      <c r="J6" s="29">
        <f aca="true" t="shared" si="3" ref="J6:J38">(S6-U6+AM6-AO6)/B6*100</f>
        <v>26.417894935518333</v>
      </c>
      <c r="K6" s="29">
        <f>S6+W6+Y6+AA6</f>
        <v>83025.701935</v>
      </c>
      <c r="L6" s="29">
        <f>T6+X6+Z6+AB6</f>
        <v>74044.15112800001</v>
      </c>
      <c r="M6" s="29">
        <f>(K6-L6)/L6*100</f>
        <v>12.129993618906642</v>
      </c>
      <c r="N6" s="66">
        <f>N7+N12</f>
        <v>4786481</v>
      </c>
      <c r="O6" s="66">
        <f>O7+O12</f>
        <v>4057226</v>
      </c>
      <c r="P6" s="29">
        <f>K6/N6*10000</f>
        <v>173.4587517113303</v>
      </c>
      <c r="Q6" s="29">
        <f>L6/O6*10000</f>
        <v>182.49944944649377</v>
      </c>
      <c r="R6" s="29">
        <f>(P6-Q6)/Q6*100</f>
        <v>-4.953821922522602</v>
      </c>
      <c r="S6" s="29">
        <f>S7+S12</f>
        <v>26781.854161000003</v>
      </c>
      <c r="T6" s="29">
        <f aca="true" t="shared" si="4" ref="T6:AB6">T7+T12</f>
        <v>23945.932507000005</v>
      </c>
      <c r="U6" s="29">
        <f t="shared" si="4"/>
        <v>3846.7560529999996</v>
      </c>
      <c r="V6" s="29">
        <f t="shared" si="4"/>
        <v>3359.4407370000004</v>
      </c>
      <c r="W6" s="29">
        <f t="shared" si="4"/>
        <v>30331.791464</v>
      </c>
      <c r="X6" s="29">
        <f t="shared" si="4"/>
        <v>30129.256884000002</v>
      </c>
      <c r="Y6" s="29">
        <f t="shared" si="4"/>
        <v>4676.164922</v>
      </c>
      <c r="Z6" s="29">
        <f t="shared" si="4"/>
        <v>4164.3606070000005</v>
      </c>
      <c r="AA6" s="29">
        <f t="shared" si="4"/>
        <v>21235.891388000004</v>
      </c>
      <c r="AB6" s="29">
        <f t="shared" si="4"/>
        <v>15804.601130000003</v>
      </c>
      <c r="AC6" s="29">
        <f>AM6+AQ6+AS6+AU6</f>
        <v>245359.79115499998</v>
      </c>
      <c r="AD6" s="29">
        <f>AN6+AR6+AT6+AV6</f>
        <v>212473.23136699997</v>
      </c>
      <c r="AE6" s="29">
        <f>(AC6-AD6)/AD6*100</f>
        <v>15.477977896987804</v>
      </c>
      <c r="AF6" s="66">
        <f>AF7+AF12</f>
        <v>510851</v>
      </c>
      <c r="AG6" s="66">
        <f>AG7+AG12</f>
        <v>450878</v>
      </c>
      <c r="AH6" s="66">
        <f>AH7+AH12</f>
        <v>202365</v>
      </c>
      <c r="AI6" s="29">
        <f>AH6/AF6*100</f>
        <v>39.61331190503689</v>
      </c>
      <c r="AJ6" s="29">
        <f>AC6/AF6*10000</f>
        <v>4802.961943012738</v>
      </c>
      <c r="AK6" s="29">
        <f>AD6/AG6*10000</f>
        <v>4712.432883551648</v>
      </c>
      <c r="AL6" s="29">
        <f>(AJ6-AK6)/AK6*100</f>
        <v>1.921068409845661</v>
      </c>
      <c r="AM6" s="29">
        <f>AM7+AM12</f>
        <v>65790.8508</v>
      </c>
      <c r="AN6" s="29">
        <f>AN7+AN12</f>
        <v>63903.660729</v>
      </c>
      <c r="AO6" s="29">
        <f aca="true" t="shared" si="5" ref="AO6:AW6">AO7+AO12</f>
        <v>1973.41436</v>
      </c>
      <c r="AP6" s="29">
        <f t="shared" si="5"/>
        <v>1569.250314</v>
      </c>
      <c r="AQ6" s="29">
        <f t="shared" si="5"/>
        <v>59229.09688699999</v>
      </c>
      <c r="AR6" s="29">
        <f t="shared" si="5"/>
        <v>56612.7603</v>
      </c>
      <c r="AS6" s="29">
        <f t="shared" si="5"/>
        <v>26868.556587</v>
      </c>
      <c r="AT6" s="29">
        <f t="shared" si="5"/>
        <v>22799.367329</v>
      </c>
      <c r="AU6" s="29">
        <f t="shared" si="5"/>
        <v>93471.28688099999</v>
      </c>
      <c r="AV6" s="29">
        <f t="shared" si="5"/>
        <v>69157.443009</v>
      </c>
      <c r="AW6" s="111">
        <f t="shared" si="5"/>
        <v>4362276</v>
      </c>
      <c r="AX6" s="29">
        <f>AW6/AF6</f>
        <v>8.539233553423601</v>
      </c>
    </row>
    <row r="7" spans="1:50" s="2" customFormat="1" ht="18.75" customHeight="1">
      <c r="A7" s="30" t="s">
        <v>31</v>
      </c>
      <c r="B7" s="31">
        <f>SUM(B8:B11)</f>
        <v>154875.81100000002</v>
      </c>
      <c r="C7" s="31">
        <f>SUM(C8:C11)</f>
        <v>137693.11000000002</v>
      </c>
      <c r="D7" s="31">
        <f>(B7-C7)/C7*100</f>
        <v>12.4789838794403</v>
      </c>
      <c r="E7" s="31">
        <f>SUM(E8:E11)</f>
        <v>24734.059999999998</v>
      </c>
      <c r="F7" s="31">
        <f>SUM(F8:F11)</f>
        <v>25353.32</v>
      </c>
      <c r="G7" s="31">
        <f t="shared" si="0"/>
        <v>22.859593664545613</v>
      </c>
      <c r="H7" s="31">
        <f t="shared" si="1"/>
        <v>25.775697148730337</v>
      </c>
      <c r="I7" s="31">
        <f t="shared" si="2"/>
        <v>33.261398062993834</v>
      </c>
      <c r="J7" s="31">
        <f t="shared" si="3"/>
        <v>28.59714484400666</v>
      </c>
      <c r="K7" s="31">
        <f aca="true" t="shared" si="6" ref="K7:L22">S7+W7+Y7+AA7</f>
        <v>31085.490999999998</v>
      </c>
      <c r="L7" s="31">
        <f t="shared" si="6"/>
        <v>28696.039999999997</v>
      </c>
      <c r="M7" s="31">
        <f aca="true" t="shared" si="7" ref="M7:M38">(K7-L7)/L7*100</f>
        <v>8.326762159517484</v>
      </c>
      <c r="N7" s="67">
        <f>SUM(N8:N11)</f>
        <v>1238481</v>
      </c>
      <c r="O7" s="67">
        <f>SUM(O8:O11)</f>
        <v>1044263</v>
      </c>
      <c r="P7" s="31">
        <f aca="true" t="shared" si="8" ref="P7:Q22">K7/N7*10000</f>
        <v>250.99691476897908</v>
      </c>
      <c r="Q7" s="31">
        <f t="shared" si="8"/>
        <v>274.7970578293016</v>
      </c>
      <c r="R7" s="31">
        <f aca="true" t="shared" si="9" ref="R7:R38">(P7-Q7)/Q7*100</f>
        <v>-8.66098903981231</v>
      </c>
      <c r="S7" s="31">
        <f>SUM(S8:S11)</f>
        <v>11468.43</v>
      </c>
      <c r="T7" s="31">
        <f aca="true" t="shared" si="10" ref="T7:AW7">SUM(T8:T11)</f>
        <v>10854.18</v>
      </c>
      <c r="U7" s="31">
        <f t="shared" si="10"/>
        <v>1833.35</v>
      </c>
      <c r="V7" s="31">
        <f t="shared" si="10"/>
        <v>1440.39</v>
      </c>
      <c r="W7" s="31">
        <f t="shared" si="10"/>
        <v>11172.91</v>
      </c>
      <c r="X7" s="31">
        <f t="shared" si="10"/>
        <v>10167.24</v>
      </c>
      <c r="Y7" s="31">
        <f t="shared" si="10"/>
        <v>2642.511</v>
      </c>
      <c r="Z7" s="31">
        <f t="shared" si="10"/>
        <v>2025.26</v>
      </c>
      <c r="AA7" s="31">
        <f t="shared" si="10"/>
        <v>5801.64</v>
      </c>
      <c r="AB7" s="31">
        <f t="shared" si="10"/>
        <v>5649.36</v>
      </c>
      <c r="AC7" s="31">
        <f aca="true" t="shared" si="11" ref="AC7:AD22">AM7+AQ7+AS7+AU7</f>
        <v>123790.32</v>
      </c>
      <c r="AD7" s="31">
        <f t="shared" si="11"/>
        <v>108997.07</v>
      </c>
      <c r="AE7" s="31">
        <f aca="true" t="shared" si="12" ref="AE7:AE38">(AC7-AD7)/AD7*100</f>
        <v>13.57215382028159</v>
      </c>
      <c r="AF7" s="95">
        <f t="shared" si="10"/>
        <v>115142</v>
      </c>
      <c r="AG7" s="95">
        <f t="shared" si="10"/>
        <v>96483</v>
      </c>
      <c r="AH7" s="31">
        <f t="shared" si="10"/>
        <v>38236</v>
      </c>
      <c r="AI7" s="31">
        <f aca="true" t="shared" si="13" ref="AI7:AI38">AH7/AF7*100</f>
        <v>33.207691372392354</v>
      </c>
      <c r="AJ7" s="31">
        <f aca="true" t="shared" si="14" ref="AJ7:AK22">AC7/AF7*10000</f>
        <v>10751.100380399854</v>
      </c>
      <c r="AK7" s="31">
        <f t="shared" si="14"/>
        <v>11297.023309805874</v>
      </c>
      <c r="AL7" s="31">
        <f aca="true" t="shared" si="15" ref="AL7:AL38">(AJ7-AK7)/AK7*100</f>
        <v>-4.832449349132144</v>
      </c>
      <c r="AM7" s="31">
        <f t="shared" si="10"/>
        <v>35207.47</v>
      </c>
      <c r="AN7" s="31">
        <f t="shared" si="10"/>
        <v>35004.47</v>
      </c>
      <c r="AO7" s="31">
        <f t="shared" si="10"/>
        <v>552.49</v>
      </c>
      <c r="AP7" s="31">
        <f t="shared" si="10"/>
        <v>449.38</v>
      </c>
      <c r="AQ7" s="31">
        <f t="shared" si="10"/>
        <v>28747.409999999996</v>
      </c>
      <c r="AR7" s="31">
        <f t="shared" si="10"/>
        <v>29159.09</v>
      </c>
      <c r="AS7" s="31">
        <f t="shared" si="10"/>
        <v>14123.220000000001</v>
      </c>
      <c r="AT7" s="31">
        <f t="shared" si="10"/>
        <v>11908.439999999999</v>
      </c>
      <c r="AU7" s="31">
        <f t="shared" si="10"/>
        <v>45712.22</v>
      </c>
      <c r="AV7" s="31">
        <f t="shared" si="10"/>
        <v>32925.07</v>
      </c>
      <c r="AW7" s="95">
        <f t="shared" si="10"/>
        <v>1518492</v>
      </c>
      <c r="AX7" s="31">
        <f aca="true" t="shared" si="16" ref="AX7:AX38">AW7/AF7</f>
        <v>13.18799395528999</v>
      </c>
    </row>
    <row r="8" spans="1:50" s="1" customFormat="1" ht="18.75" customHeight="1">
      <c r="A8" s="32" t="s">
        <v>32</v>
      </c>
      <c r="B8" s="31">
        <f aca="true" t="shared" si="17" ref="B8:C38">K8+AC8</f>
        <v>79713.93000000001</v>
      </c>
      <c r="C8" s="31">
        <f t="shared" si="17"/>
        <v>63343.2</v>
      </c>
      <c r="D8" s="31">
        <f aca="true" t="shared" si="18" ref="D8:D38">(B8-C8)/C8*100</f>
        <v>25.844494752396486</v>
      </c>
      <c r="E8" s="33">
        <v>14165.66</v>
      </c>
      <c r="F8" s="33">
        <v>10714.74</v>
      </c>
      <c r="G8" s="31">
        <f t="shared" si="0"/>
        <v>24.34114017764338</v>
      </c>
      <c r="H8" s="31">
        <f t="shared" si="1"/>
        <v>25.44873900960597</v>
      </c>
      <c r="I8" s="31">
        <f t="shared" si="2"/>
        <v>34.96878149151597</v>
      </c>
      <c r="J8" s="31">
        <f t="shared" si="3"/>
        <v>26.724902410406813</v>
      </c>
      <c r="K8" s="31">
        <f t="shared" si="6"/>
        <v>14193.94</v>
      </c>
      <c r="L8" s="31">
        <f t="shared" si="6"/>
        <v>13438.559999999998</v>
      </c>
      <c r="M8" s="31">
        <f t="shared" si="7"/>
        <v>5.620989153599813</v>
      </c>
      <c r="N8" s="67">
        <v>597959</v>
      </c>
      <c r="O8" s="68">
        <v>494266</v>
      </c>
      <c r="P8" s="31">
        <f t="shared" si="8"/>
        <v>237.37313093372626</v>
      </c>
      <c r="Q8" s="31">
        <f t="shared" si="8"/>
        <v>271.8892256396353</v>
      </c>
      <c r="R8" s="31">
        <f t="shared" si="9"/>
        <v>-12.69491081329461</v>
      </c>
      <c r="S8" s="89">
        <v>4943.61</v>
      </c>
      <c r="T8" s="89">
        <v>5116.19</v>
      </c>
      <c r="U8" s="89">
        <v>102.84</v>
      </c>
      <c r="V8" s="31">
        <v>67.25</v>
      </c>
      <c r="W8" s="89">
        <v>5207.81</v>
      </c>
      <c r="X8" s="89">
        <v>5144.18</v>
      </c>
      <c r="Y8" s="31">
        <v>1349.43</v>
      </c>
      <c r="Z8" s="31">
        <v>860.99</v>
      </c>
      <c r="AA8" s="89">
        <v>2693.09</v>
      </c>
      <c r="AB8" s="89">
        <v>2317.2</v>
      </c>
      <c r="AC8" s="31">
        <f t="shared" si="11"/>
        <v>65519.990000000005</v>
      </c>
      <c r="AD8" s="31">
        <f t="shared" si="11"/>
        <v>49904.64</v>
      </c>
      <c r="AE8" s="31">
        <f t="shared" si="12"/>
        <v>31.290377007027814</v>
      </c>
      <c r="AF8" s="95">
        <v>59951</v>
      </c>
      <c r="AG8" s="95">
        <v>43898</v>
      </c>
      <c r="AH8" s="103">
        <v>26389</v>
      </c>
      <c r="AI8" s="31">
        <f t="shared" si="13"/>
        <v>44.01761438508115</v>
      </c>
      <c r="AJ8" s="31">
        <f t="shared" si="14"/>
        <v>10928.923620957115</v>
      </c>
      <c r="AK8" s="31">
        <f t="shared" si="14"/>
        <v>11368.317463210169</v>
      </c>
      <c r="AL8" s="31">
        <f t="shared" si="15"/>
        <v>-3.865073645902375</v>
      </c>
      <c r="AM8" s="89">
        <v>16573.95</v>
      </c>
      <c r="AN8" s="89">
        <v>15186.19</v>
      </c>
      <c r="AO8" s="31">
        <v>111.25</v>
      </c>
      <c r="AP8" s="31">
        <v>64.37</v>
      </c>
      <c r="AQ8" s="89">
        <v>15078.38</v>
      </c>
      <c r="AR8" s="89">
        <v>15369.88</v>
      </c>
      <c r="AS8" s="31">
        <v>8685.76</v>
      </c>
      <c r="AT8" s="31">
        <v>5768.75</v>
      </c>
      <c r="AU8" s="89">
        <v>25181.9</v>
      </c>
      <c r="AV8" s="89">
        <v>13579.82</v>
      </c>
      <c r="AW8" s="112">
        <v>791587</v>
      </c>
      <c r="AX8" s="31">
        <f t="shared" si="16"/>
        <v>13.20389985154543</v>
      </c>
    </row>
    <row r="9" spans="1:50" s="1" customFormat="1" ht="18.75" customHeight="1">
      <c r="A9" s="34" t="s">
        <v>33</v>
      </c>
      <c r="B9" s="31">
        <f t="shared" si="17"/>
        <v>14349.36</v>
      </c>
      <c r="C9" s="31">
        <f t="shared" si="17"/>
        <v>13268.66</v>
      </c>
      <c r="D9" s="31">
        <f t="shared" si="18"/>
        <v>8.144756139655405</v>
      </c>
      <c r="E9" s="31">
        <v>1365.18</v>
      </c>
      <c r="F9" s="31">
        <v>1462.04</v>
      </c>
      <c r="G9" s="31">
        <f t="shared" si="0"/>
        <v>14.391509180361394</v>
      </c>
      <c r="H9" s="31">
        <f t="shared" si="1"/>
        <v>23.087858970713675</v>
      </c>
      <c r="I9" s="31">
        <f t="shared" si="2"/>
        <v>40.40535605769177</v>
      </c>
      <c r="J9" s="31">
        <f t="shared" si="3"/>
        <v>22.72129209943858</v>
      </c>
      <c r="K9" s="31">
        <f t="shared" si="6"/>
        <v>3487.3900000000003</v>
      </c>
      <c r="L9" s="31">
        <f t="shared" si="6"/>
        <v>2545.19</v>
      </c>
      <c r="M9" s="31">
        <f t="shared" si="7"/>
        <v>37.01884731591748</v>
      </c>
      <c r="N9" s="67">
        <v>136466</v>
      </c>
      <c r="O9" s="68">
        <v>105820</v>
      </c>
      <c r="P9" s="31">
        <f t="shared" si="8"/>
        <v>255.5501003913063</v>
      </c>
      <c r="Q9" s="31">
        <f t="shared" si="8"/>
        <v>240.5206955206955</v>
      </c>
      <c r="R9" s="31">
        <f t="shared" si="9"/>
        <v>6.248695081341801</v>
      </c>
      <c r="S9" s="31">
        <v>1782.13</v>
      </c>
      <c r="T9" s="31">
        <v>1303.21</v>
      </c>
      <c r="U9" s="31">
        <v>1291.46</v>
      </c>
      <c r="V9" s="31">
        <v>984.72</v>
      </c>
      <c r="W9" s="31">
        <v>1082.44</v>
      </c>
      <c r="X9" s="31">
        <v>705.37</v>
      </c>
      <c r="Y9" s="31">
        <v>4.15</v>
      </c>
      <c r="Z9" s="31">
        <v>2.26</v>
      </c>
      <c r="AA9" s="31">
        <v>618.67</v>
      </c>
      <c r="AB9" s="31">
        <v>534.35</v>
      </c>
      <c r="AC9" s="31">
        <f t="shared" si="11"/>
        <v>10861.97</v>
      </c>
      <c r="AD9" s="31">
        <f t="shared" si="11"/>
        <v>10723.47</v>
      </c>
      <c r="AE9" s="31">
        <f t="shared" si="12"/>
        <v>1.2915595418274122</v>
      </c>
      <c r="AF9" s="95">
        <v>11688</v>
      </c>
      <c r="AG9" s="95">
        <v>12727</v>
      </c>
      <c r="AH9" s="69">
        <v>3510</v>
      </c>
      <c r="AI9" s="31">
        <f t="shared" si="13"/>
        <v>30.030800821355236</v>
      </c>
      <c r="AJ9" s="31">
        <f t="shared" si="14"/>
        <v>9293.266598220396</v>
      </c>
      <c r="AK9" s="31">
        <f t="shared" si="14"/>
        <v>8425.764123516932</v>
      </c>
      <c r="AL9" s="31">
        <f t="shared" si="15"/>
        <v>10.295831475773221</v>
      </c>
      <c r="AM9" s="31">
        <v>3081.22</v>
      </c>
      <c r="AN9" s="31">
        <v>3035.85</v>
      </c>
      <c r="AO9" s="31">
        <v>311.53</v>
      </c>
      <c r="AP9" s="31">
        <v>270.79</v>
      </c>
      <c r="AQ9" s="31">
        <v>2230.52</v>
      </c>
      <c r="AR9" s="31">
        <v>1795.85</v>
      </c>
      <c r="AS9" s="31">
        <v>370.99</v>
      </c>
      <c r="AT9" s="31">
        <v>426.86</v>
      </c>
      <c r="AU9" s="31">
        <v>5179.24</v>
      </c>
      <c r="AV9" s="31">
        <v>5464.91</v>
      </c>
      <c r="AW9" s="112">
        <v>134201</v>
      </c>
      <c r="AX9" s="31">
        <f t="shared" si="16"/>
        <v>11.481947296372347</v>
      </c>
    </row>
    <row r="10" spans="1:50" s="1" customFormat="1" ht="29.25" customHeight="1">
      <c r="A10" s="34" t="s">
        <v>34</v>
      </c>
      <c r="B10" s="31">
        <f t="shared" si="17"/>
        <v>1553.061</v>
      </c>
      <c r="C10" s="31">
        <f t="shared" si="17"/>
        <v>1661</v>
      </c>
      <c r="D10" s="31">
        <f t="shared" si="18"/>
        <v>-6.498434677904881</v>
      </c>
      <c r="E10" s="31">
        <v>58</v>
      </c>
      <c r="F10" s="31">
        <v>98</v>
      </c>
      <c r="G10" s="31">
        <f t="shared" si="0"/>
        <v>5.325688827347596</v>
      </c>
      <c r="H10" s="31">
        <f t="shared" si="1"/>
        <v>11.847570700700102</v>
      </c>
      <c r="I10" s="31">
        <f t="shared" si="2"/>
        <v>57.821296137112455</v>
      </c>
      <c r="J10" s="31">
        <f t="shared" si="3"/>
        <v>5.859396379150594</v>
      </c>
      <c r="K10" s="31">
        <f t="shared" si="6"/>
        <v>695.0609999999999</v>
      </c>
      <c r="L10" s="31">
        <f t="shared" si="6"/>
        <v>648</v>
      </c>
      <c r="M10" s="31">
        <f t="shared" si="7"/>
        <v>7.262499999999989</v>
      </c>
      <c r="N10" s="67">
        <v>55539</v>
      </c>
      <c r="O10" s="68">
        <v>49243</v>
      </c>
      <c r="P10" s="31">
        <f t="shared" si="8"/>
        <v>125.14827418570732</v>
      </c>
      <c r="Q10" s="31">
        <f t="shared" si="8"/>
        <v>131.59230753609648</v>
      </c>
      <c r="R10" s="31">
        <f t="shared" si="9"/>
        <v>-4.896968121500209</v>
      </c>
      <c r="S10" s="31">
        <v>336</v>
      </c>
      <c r="T10" s="31">
        <v>308</v>
      </c>
      <c r="U10" s="31">
        <v>326</v>
      </c>
      <c r="V10" s="31">
        <v>292</v>
      </c>
      <c r="W10" s="31">
        <v>47</v>
      </c>
      <c r="X10" s="31">
        <v>44</v>
      </c>
      <c r="Y10" s="31">
        <v>0.061</v>
      </c>
      <c r="Z10" s="31">
        <v>0</v>
      </c>
      <c r="AA10" s="31">
        <v>312</v>
      </c>
      <c r="AB10" s="31">
        <v>296</v>
      </c>
      <c r="AC10" s="31">
        <f t="shared" si="11"/>
        <v>858</v>
      </c>
      <c r="AD10" s="31">
        <f t="shared" si="11"/>
        <v>1013</v>
      </c>
      <c r="AE10" s="31">
        <f t="shared" si="12"/>
        <v>-15.301085883514315</v>
      </c>
      <c r="AF10" s="95">
        <v>1980</v>
      </c>
      <c r="AG10" s="95">
        <v>1822</v>
      </c>
      <c r="AH10" s="69">
        <v>431</v>
      </c>
      <c r="AI10" s="31">
        <f t="shared" si="13"/>
        <v>21.767676767676765</v>
      </c>
      <c r="AJ10" s="31">
        <f t="shared" si="14"/>
        <v>4333.333333333333</v>
      </c>
      <c r="AK10" s="31">
        <f t="shared" si="14"/>
        <v>5559.824368825467</v>
      </c>
      <c r="AL10" s="31">
        <f t="shared" si="15"/>
        <v>-22.059888121092477</v>
      </c>
      <c r="AM10" s="31">
        <v>128</v>
      </c>
      <c r="AN10" s="31">
        <v>122</v>
      </c>
      <c r="AO10" s="31">
        <v>47</v>
      </c>
      <c r="AP10" s="31">
        <v>42</v>
      </c>
      <c r="AQ10" s="31">
        <v>137</v>
      </c>
      <c r="AR10" s="31">
        <v>102</v>
      </c>
      <c r="AS10" s="31">
        <v>7</v>
      </c>
      <c r="AT10" s="31">
        <v>9</v>
      </c>
      <c r="AU10" s="31">
        <v>586</v>
      </c>
      <c r="AV10" s="31">
        <v>780</v>
      </c>
      <c r="AW10" s="112">
        <v>23136</v>
      </c>
      <c r="AX10" s="31">
        <f t="shared" si="16"/>
        <v>11.684848484848485</v>
      </c>
    </row>
    <row r="11" spans="1:50" s="1" customFormat="1" ht="18.75" customHeight="1">
      <c r="A11" s="34" t="s">
        <v>35</v>
      </c>
      <c r="B11" s="31">
        <f t="shared" si="17"/>
        <v>59259.46</v>
      </c>
      <c r="C11" s="31">
        <f t="shared" si="17"/>
        <v>59420.25000000001</v>
      </c>
      <c r="D11" s="31">
        <f t="shared" si="18"/>
        <v>-0.27059798637671184</v>
      </c>
      <c r="E11" s="35">
        <v>9145.22</v>
      </c>
      <c r="F11" s="35">
        <v>13078.54</v>
      </c>
      <c r="G11" s="31">
        <f t="shared" si="0"/>
        <v>23.19445821762802</v>
      </c>
      <c r="H11" s="31">
        <f t="shared" si="1"/>
        <v>27.23138212869304</v>
      </c>
      <c r="I11" s="31">
        <f t="shared" si="2"/>
        <v>28.59114814748565</v>
      </c>
      <c r="J11" s="31">
        <f t="shared" si="3"/>
        <v>33.13433838242873</v>
      </c>
      <c r="K11" s="31">
        <f t="shared" si="6"/>
        <v>12709.099999999999</v>
      </c>
      <c r="L11" s="31">
        <f t="shared" si="6"/>
        <v>12064.289999999999</v>
      </c>
      <c r="M11" s="31">
        <f t="shared" si="7"/>
        <v>5.344781997117108</v>
      </c>
      <c r="N11" s="67">
        <v>448517</v>
      </c>
      <c r="O11" s="69">
        <v>394934</v>
      </c>
      <c r="P11" s="31">
        <f t="shared" si="8"/>
        <v>283.3582673566442</v>
      </c>
      <c r="Q11" s="31">
        <f t="shared" si="8"/>
        <v>305.4761048681552</v>
      </c>
      <c r="R11" s="31">
        <f t="shared" si="9"/>
        <v>-7.240447668094081</v>
      </c>
      <c r="S11" s="31">
        <v>4406.69</v>
      </c>
      <c r="T11" s="31">
        <v>4126.78</v>
      </c>
      <c r="U11" s="31">
        <v>113.05</v>
      </c>
      <c r="V11" s="31">
        <v>96.42</v>
      </c>
      <c r="W11" s="31">
        <v>4835.66</v>
      </c>
      <c r="X11" s="31">
        <v>4273.69</v>
      </c>
      <c r="Y11" s="31">
        <v>1288.87</v>
      </c>
      <c r="Z11" s="31">
        <v>1162.01</v>
      </c>
      <c r="AA11" s="31">
        <v>2177.88</v>
      </c>
      <c r="AB11" s="31">
        <v>2501.81</v>
      </c>
      <c r="AC11" s="31">
        <f t="shared" si="11"/>
        <v>46550.36</v>
      </c>
      <c r="AD11" s="31">
        <f t="shared" si="11"/>
        <v>47355.96000000001</v>
      </c>
      <c r="AE11" s="31">
        <f t="shared" si="12"/>
        <v>-1.7011586292411889</v>
      </c>
      <c r="AF11" s="95">
        <v>41523</v>
      </c>
      <c r="AG11" s="95">
        <v>38036</v>
      </c>
      <c r="AH11" s="69">
        <v>7906</v>
      </c>
      <c r="AI11" s="31">
        <f t="shared" si="13"/>
        <v>19.0400500927197</v>
      </c>
      <c r="AJ11" s="31">
        <f t="shared" si="14"/>
        <v>11210.741035088988</v>
      </c>
      <c r="AK11" s="31">
        <f t="shared" si="14"/>
        <v>12450.299716058473</v>
      </c>
      <c r="AL11" s="31">
        <f t="shared" si="15"/>
        <v>-9.956054948385658</v>
      </c>
      <c r="AM11" s="31">
        <v>15424.3</v>
      </c>
      <c r="AN11" s="31">
        <v>16660.43</v>
      </c>
      <c r="AO11" s="31">
        <v>82.71</v>
      </c>
      <c r="AP11" s="31">
        <v>72.22</v>
      </c>
      <c r="AQ11" s="31">
        <v>11301.51</v>
      </c>
      <c r="AR11" s="31">
        <v>11891.36</v>
      </c>
      <c r="AS11" s="31">
        <v>5059.47</v>
      </c>
      <c r="AT11" s="31">
        <v>5703.83</v>
      </c>
      <c r="AU11" s="31">
        <v>14765.08</v>
      </c>
      <c r="AV11" s="31">
        <v>13100.34</v>
      </c>
      <c r="AW11" s="112">
        <v>569568</v>
      </c>
      <c r="AX11" s="31">
        <f t="shared" si="16"/>
        <v>13.716927967632396</v>
      </c>
    </row>
    <row r="12" spans="1:50" s="2" customFormat="1" ht="18.75" customHeight="1">
      <c r="A12" s="30" t="s">
        <v>36</v>
      </c>
      <c r="B12" s="31">
        <f>SUM(B13:B38)</f>
        <v>173509.68209000002</v>
      </c>
      <c r="C12" s="31">
        <f>SUM(C13:C38)</f>
        <v>148824.273498</v>
      </c>
      <c r="D12" s="31">
        <f t="shared" si="18"/>
        <v>16.58695051001325</v>
      </c>
      <c r="E12" s="35">
        <f>SUM(E13:E38)</f>
        <v>22781.684493999997</v>
      </c>
      <c r="F12" s="35">
        <f>SUM(F13:F38)</f>
        <v>22374.485196</v>
      </c>
      <c r="G12" s="31">
        <f t="shared" si="0"/>
        <v>17.85218310764256</v>
      </c>
      <c r="H12" s="31">
        <f t="shared" si="1"/>
        <v>28.609682037946033</v>
      </c>
      <c r="I12" s="31">
        <f t="shared" si="2"/>
        <v>36.42062938955846</v>
      </c>
      <c r="J12" s="31">
        <f t="shared" si="3"/>
        <v>24.472683043690086</v>
      </c>
      <c r="K12" s="31">
        <f t="shared" si="6"/>
        <v>51940.21093500001</v>
      </c>
      <c r="L12" s="31">
        <f t="shared" si="6"/>
        <v>45348.111128000004</v>
      </c>
      <c r="M12" s="31">
        <f t="shared" si="7"/>
        <v>14.536657962209459</v>
      </c>
      <c r="N12" s="67">
        <f>SUM(N13:N38)</f>
        <v>3548000</v>
      </c>
      <c r="O12" s="67">
        <f>SUM(O13:O38)</f>
        <v>3012963</v>
      </c>
      <c r="P12" s="31">
        <f t="shared" si="8"/>
        <v>146.39292822717027</v>
      </c>
      <c r="Q12" s="31">
        <f t="shared" si="8"/>
        <v>150.51001664474472</v>
      </c>
      <c r="R12" s="31">
        <f t="shared" si="9"/>
        <v>-2.7354248636435883</v>
      </c>
      <c r="S12" s="31">
        <f>SUM(S13:S38)</f>
        <v>15313.424161000003</v>
      </c>
      <c r="T12" s="31">
        <f aca="true" t="shared" si="19" ref="T12:AW12">SUM(T13:T38)</f>
        <v>13091.752507000003</v>
      </c>
      <c r="U12" s="31">
        <f t="shared" si="19"/>
        <v>2013.4060529999997</v>
      </c>
      <c r="V12" s="31">
        <f t="shared" si="19"/>
        <v>1919.0507370000003</v>
      </c>
      <c r="W12" s="31">
        <f t="shared" si="19"/>
        <v>19158.881464000002</v>
      </c>
      <c r="X12" s="31">
        <f t="shared" si="19"/>
        <v>19962.016884</v>
      </c>
      <c r="Y12" s="31">
        <f t="shared" si="19"/>
        <v>2033.6539219999997</v>
      </c>
      <c r="Z12" s="31">
        <f t="shared" si="19"/>
        <v>2139.1006070000003</v>
      </c>
      <c r="AA12" s="31">
        <f t="shared" si="19"/>
        <v>15434.251388000002</v>
      </c>
      <c r="AB12" s="31">
        <f t="shared" si="19"/>
        <v>10155.241130000002</v>
      </c>
      <c r="AC12" s="31">
        <f t="shared" si="11"/>
        <v>121569.47115499999</v>
      </c>
      <c r="AD12" s="31">
        <f t="shared" si="11"/>
        <v>103476.161367</v>
      </c>
      <c r="AE12" s="31">
        <f t="shared" si="12"/>
        <v>17.48548607618741</v>
      </c>
      <c r="AF12" s="95">
        <f t="shared" si="19"/>
        <v>395709</v>
      </c>
      <c r="AG12" s="95">
        <f t="shared" si="19"/>
        <v>354395</v>
      </c>
      <c r="AH12" s="31">
        <f t="shared" si="19"/>
        <v>164129</v>
      </c>
      <c r="AI12" s="31">
        <f t="shared" si="13"/>
        <v>41.47719662681415</v>
      </c>
      <c r="AJ12" s="31">
        <f t="shared" si="14"/>
        <v>3072.1937371907134</v>
      </c>
      <c r="AK12" s="31">
        <f t="shared" si="14"/>
        <v>2919.797439777649</v>
      </c>
      <c r="AL12" s="31">
        <f t="shared" si="15"/>
        <v>5.219413351655996</v>
      </c>
      <c r="AM12" s="31">
        <f t="shared" si="19"/>
        <v>30583.380800000003</v>
      </c>
      <c r="AN12" s="31">
        <f t="shared" si="19"/>
        <v>28899.190729</v>
      </c>
      <c r="AO12" s="31">
        <f t="shared" si="19"/>
        <v>1420.92436</v>
      </c>
      <c r="AP12" s="31">
        <f t="shared" si="19"/>
        <v>1119.870314</v>
      </c>
      <c r="AQ12" s="31">
        <f t="shared" si="19"/>
        <v>30481.686886999996</v>
      </c>
      <c r="AR12" s="31">
        <f t="shared" si="19"/>
        <v>27453.6703</v>
      </c>
      <c r="AS12" s="31">
        <f t="shared" si="19"/>
        <v>12745.336587</v>
      </c>
      <c r="AT12" s="31">
        <f t="shared" si="19"/>
        <v>10890.927329000002</v>
      </c>
      <c r="AU12" s="31">
        <f t="shared" si="19"/>
        <v>47759.06688099999</v>
      </c>
      <c r="AV12" s="31">
        <f t="shared" si="19"/>
        <v>36232.373008999995</v>
      </c>
      <c r="AW12" s="95">
        <f t="shared" si="19"/>
        <v>2843784</v>
      </c>
      <c r="AX12" s="31">
        <f t="shared" si="16"/>
        <v>7.186553755411174</v>
      </c>
    </row>
    <row r="13" spans="1:50" s="1" customFormat="1" ht="18.75" customHeight="1">
      <c r="A13" s="36" t="s">
        <v>37</v>
      </c>
      <c r="B13" s="31">
        <f t="shared" si="17"/>
        <v>10750.98</v>
      </c>
      <c r="C13" s="31">
        <f t="shared" si="17"/>
        <v>9868.32</v>
      </c>
      <c r="D13" s="31">
        <f t="shared" si="18"/>
        <v>8.944379590447005</v>
      </c>
      <c r="E13" s="37">
        <v>1333.77</v>
      </c>
      <c r="F13" s="37">
        <v>1110.83</v>
      </c>
      <c r="G13" s="31">
        <f t="shared" si="0"/>
        <v>16.95223956857118</v>
      </c>
      <c r="H13" s="31">
        <f t="shared" si="1"/>
        <v>30.225058552801702</v>
      </c>
      <c r="I13" s="31">
        <f t="shared" si="2"/>
        <v>33.5276412010812</v>
      </c>
      <c r="J13" s="31">
        <f t="shared" si="3"/>
        <v>26.592645507665353</v>
      </c>
      <c r="K13" s="31">
        <f t="shared" si="6"/>
        <v>3199.49</v>
      </c>
      <c r="L13" s="31">
        <f t="shared" si="6"/>
        <v>2692.1800000000003</v>
      </c>
      <c r="M13" s="31">
        <f t="shared" si="7"/>
        <v>18.843836593392695</v>
      </c>
      <c r="N13" s="70">
        <v>212198</v>
      </c>
      <c r="O13" s="71">
        <v>172255</v>
      </c>
      <c r="P13" s="31">
        <f t="shared" si="8"/>
        <v>150.77851817642014</v>
      </c>
      <c r="Q13" s="31">
        <f t="shared" si="8"/>
        <v>156.29038344315117</v>
      </c>
      <c r="R13" s="31">
        <f t="shared" si="9"/>
        <v>-3.5266822854369115</v>
      </c>
      <c r="S13" s="37">
        <v>682.1</v>
      </c>
      <c r="T13" s="37">
        <v>596.48</v>
      </c>
      <c r="U13" s="37">
        <v>19.89</v>
      </c>
      <c r="V13" s="37">
        <v>16.15</v>
      </c>
      <c r="W13" s="37">
        <v>1098.67</v>
      </c>
      <c r="X13" s="37">
        <v>1451.65</v>
      </c>
      <c r="Y13" s="37">
        <v>112.73</v>
      </c>
      <c r="Z13" s="37">
        <v>94.46</v>
      </c>
      <c r="AA13" s="37">
        <v>1305.99</v>
      </c>
      <c r="AB13" s="37">
        <v>549.59</v>
      </c>
      <c r="AC13" s="31">
        <f t="shared" si="11"/>
        <v>7551.49</v>
      </c>
      <c r="AD13" s="31">
        <f t="shared" si="11"/>
        <v>7176.14</v>
      </c>
      <c r="AE13" s="31">
        <f t="shared" si="12"/>
        <v>5.230527832511621</v>
      </c>
      <c r="AF13" s="96">
        <v>15812</v>
      </c>
      <c r="AG13" s="96">
        <v>14092</v>
      </c>
      <c r="AH13" s="69">
        <v>8031</v>
      </c>
      <c r="AI13" s="31">
        <f t="shared" si="13"/>
        <v>50.7905388312674</v>
      </c>
      <c r="AJ13" s="31">
        <f t="shared" si="14"/>
        <v>4775.796863141917</v>
      </c>
      <c r="AK13" s="31">
        <f t="shared" si="14"/>
        <v>5092.350269656543</v>
      </c>
      <c r="AL13" s="31">
        <f t="shared" si="15"/>
        <v>-6.216253591212136</v>
      </c>
      <c r="AM13" s="37">
        <v>2201.07</v>
      </c>
      <c r="AN13" s="37">
        <v>2453.09</v>
      </c>
      <c r="AO13" s="37">
        <v>4.31</v>
      </c>
      <c r="AP13" s="37">
        <v>0</v>
      </c>
      <c r="AQ13" s="37">
        <v>2150.82</v>
      </c>
      <c r="AR13" s="37">
        <v>2197.35</v>
      </c>
      <c r="AS13" s="37">
        <v>901.04</v>
      </c>
      <c r="AT13" s="37">
        <v>778.84</v>
      </c>
      <c r="AU13" s="37">
        <v>2298.56</v>
      </c>
      <c r="AV13" s="37">
        <v>1746.86</v>
      </c>
      <c r="AW13" s="112">
        <v>117326</v>
      </c>
      <c r="AX13" s="31">
        <f t="shared" si="16"/>
        <v>7.420060713382242</v>
      </c>
    </row>
    <row r="14" spans="1:50" s="1" customFormat="1" ht="18.75" customHeight="1">
      <c r="A14" s="36" t="s">
        <v>38</v>
      </c>
      <c r="B14" s="31">
        <f t="shared" si="17"/>
        <v>522.7900000000001</v>
      </c>
      <c r="C14" s="31">
        <f t="shared" si="17"/>
        <v>468.37</v>
      </c>
      <c r="D14" s="31">
        <f t="shared" si="18"/>
        <v>11.619019151525519</v>
      </c>
      <c r="E14" s="37">
        <v>59.13</v>
      </c>
      <c r="F14" s="37">
        <v>68.66</v>
      </c>
      <c r="G14" s="31">
        <f t="shared" si="0"/>
        <v>14.359260788265862</v>
      </c>
      <c r="H14" s="31">
        <f t="shared" si="1"/>
        <v>14.344191740469403</v>
      </c>
      <c r="I14" s="31">
        <f t="shared" si="2"/>
        <v>60.82748331069836</v>
      </c>
      <c r="J14" s="31">
        <f t="shared" si="3"/>
        <v>11.75806729279443</v>
      </c>
      <c r="K14" s="31">
        <f t="shared" si="6"/>
        <v>68.36</v>
      </c>
      <c r="L14" s="31">
        <f t="shared" si="6"/>
        <v>84.83</v>
      </c>
      <c r="M14" s="31">
        <f t="shared" si="7"/>
        <v>-19.41530119061653</v>
      </c>
      <c r="N14" s="70">
        <v>5511</v>
      </c>
      <c r="O14" s="71">
        <v>6711</v>
      </c>
      <c r="P14" s="31">
        <f t="shared" si="8"/>
        <v>124.04282344402105</v>
      </c>
      <c r="Q14" s="31">
        <f t="shared" si="8"/>
        <v>126.4044106690508</v>
      </c>
      <c r="R14" s="31">
        <f t="shared" si="9"/>
        <v>-1.8682791308705249</v>
      </c>
      <c r="S14" s="37">
        <v>38.92</v>
      </c>
      <c r="T14" s="37">
        <v>44.91</v>
      </c>
      <c r="U14" s="37">
        <v>32.57</v>
      </c>
      <c r="V14" s="37">
        <v>33.29</v>
      </c>
      <c r="W14" s="37">
        <v>10.84</v>
      </c>
      <c r="X14" s="37">
        <v>16.32</v>
      </c>
      <c r="Y14" s="37">
        <v>0.01</v>
      </c>
      <c r="Z14" s="37">
        <v>0.01</v>
      </c>
      <c r="AA14" s="37">
        <v>18.59</v>
      </c>
      <c r="AB14" s="37">
        <v>23.59</v>
      </c>
      <c r="AC14" s="31">
        <f t="shared" si="11"/>
        <v>454.43000000000006</v>
      </c>
      <c r="AD14" s="31">
        <f t="shared" si="11"/>
        <v>383.54</v>
      </c>
      <c r="AE14" s="31">
        <f t="shared" si="12"/>
        <v>18.48307868801169</v>
      </c>
      <c r="AF14" s="70">
        <v>1665</v>
      </c>
      <c r="AG14" s="70">
        <v>1504</v>
      </c>
      <c r="AH14" s="69">
        <v>301</v>
      </c>
      <c r="AI14" s="31">
        <f t="shared" si="13"/>
        <v>18.07807807807808</v>
      </c>
      <c r="AJ14" s="31">
        <f t="shared" si="14"/>
        <v>2729.30930930931</v>
      </c>
      <c r="AK14" s="31">
        <f t="shared" si="14"/>
        <v>2550.1329787234044</v>
      </c>
      <c r="AL14" s="31">
        <f t="shared" si="15"/>
        <v>7.026156364426178</v>
      </c>
      <c r="AM14" s="37">
        <v>72.08</v>
      </c>
      <c r="AN14" s="37">
        <v>57.99</v>
      </c>
      <c r="AO14" s="37">
        <v>16.96</v>
      </c>
      <c r="AP14" s="37">
        <v>17.31</v>
      </c>
      <c r="AQ14" s="37">
        <v>64.15</v>
      </c>
      <c r="AR14" s="37">
        <v>55.88</v>
      </c>
      <c r="AS14" s="37">
        <v>18.79</v>
      </c>
      <c r="AT14" s="37">
        <v>38.34</v>
      </c>
      <c r="AU14" s="37">
        <v>299.41</v>
      </c>
      <c r="AV14" s="37">
        <v>231.33</v>
      </c>
      <c r="AW14" s="112">
        <v>17467</v>
      </c>
      <c r="AX14" s="31">
        <f t="shared" si="16"/>
        <v>10.490690690690691</v>
      </c>
    </row>
    <row r="15" spans="1:50" s="1" customFormat="1" ht="18.75" customHeight="1">
      <c r="A15" s="38" t="s">
        <v>39</v>
      </c>
      <c r="B15" s="31">
        <f t="shared" si="17"/>
        <v>7394</v>
      </c>
      <c r="C15" s="31">
        <f t="shared" si="17"/>
        <v>6926.6</v>
      </c>
      <c r="D15" s="31">
        <f t="shared" si="18"/>
        <v>6.747899402304156</v>
      </c>
      <c r="E15" s="39">
        <v>873</v>
      </c>
      <c r="F15" s="39">
        <v>1275.1</v>
      </c>
      <c r="G15" s="31">
        <f t="shared" si="0"/>
        <v>15.404704346138237</v>
      </c>
      <c r="H15" s="31">
        <f t="shared" si="1"/>
        <v>24.684879632134162</v>
      </c>
      <c r="I15" s="31">
        <f t="shared" si="2"/>
        <v>45.30700568028131</v>
      </c>
      <c r="J15" s="31">
        <f t="shared" si="3"/>
        <v>23.134974303489315</v>
      </c>
      <c r="K15" s="31">
        <f t="shared" si="6"/>
        <v>1999.2000000000003</v>
      </c>
      <c r="L15" s="31">
        <f t="shared" si="6"/>
        <v>2023.6</v>
      </c>
      <c r="M15" s="31">
        <f t="shared" si="7"/>
        <v>-1.2057718916781792</v>
      </c>
      <c r="N15" s="72">
        <v>107532</v>
      </c>
      <c r="O15" s="71">
        <v>99113</v>
      </c>
      <c r="P15" s="31">
        <f t="shared" si="8"/>
        <v>185.91675036268276</v>
      </c>
      <c r="Q15" s="31">
        <f t="shared" si="8"/>
        <v>204.1709967410935</v>
      </c>
      <c r="R15" s="31">
        <f t="shared" si="9"/>
        <v>-8.940665750659333</v>
      </c>
      <c r="S15" s="37">
        <v>403.1</v>
      </c>
      <c r="T15" s="37">
        <v>348.8</v>
      </c>
      <c r="U15" s="37">
        <v>4.8</v>
      </c>
      <c r="V15" s="37">
        <v>3.1</v>
      </c>
      <c r="W15" s="37">
        <v>869.2</v>
      </c>
      <c r="X15" s="37">
        <v>951.2</v>
      </c>
      <c r="Y15" s="37">
        <v>54.9</v>
      </c>
      <c r="Z15" s="37">
        <v>46</v>
      </c>
      <c r="AA15" s="37">
        <v>672</v>
      </c>
      <c r="AB15" s="37">
        <v>677.6</v>
      </c>
      <c r="AC15" s="31">
        <f t="shared" si="11"/>
        <v>5394.8</v>
      </c>
      <c r="AD15" s="31">
        <f t="shared" si="11"/>
        <v>4903</v>
      </c>
      <c r="AE15" s="31">
        <f t="shared" si="12"/>
        <v>10.030593514175</v>
      </c>
      <c r="AF15" s="72">
        <v>16470</v>
      </c>
      <c r="AG15" s="72">
        <v>15614</v>
      </c>
      <c r="AH15" s="69">
        <v>3425</v>
      </c>
      <c r="AI15" s="31">
        <f t="shared" si="13"/>
        <v>20.79538554948391</v>
      </c>
      <c r="AJ15" s="31">
        <f t="shared" si="14"/>
        <v>3275.531268973892</v>
      </c>
      <c r="AK15" s="31">
        <f t="shared" si="14"/>
        <v>3140.1306519789932</v>
      </c>
      <c r="AL15" s="31">
        <f t="shared" si="15"/>
        <v>4.311942145132268</v>
      </c>
      <c r="AM15" s="37">
        <v>1323.8</v>
      </c>
      <c r="AN15" s="37">
        <v>1205</v>
      </c>
      <c r="AO15" s="37">
        <v>11.5</v>
      </c>
      <c r="AP15" s="37">
        <v>3.6</v>
      </c>
      <c r="AQ15" s="37">
        <v>956</v>
      </c>
      <c r="AR15" s="37">
        <v>1389</v>
      </c>
      <c r="AS15" s="37">
        <v>437</v>
      </c>
      <c r="AT15" s="37">
        <v>425</v>
      </c>
      <c r="AU15" s="37">
        <v>2678</v>
      </c>
      <c r="AV15" s="37">
        <v>1884</v>
      </c>
      <c r="AW15" s="112">
        <v>109877</v>
      </c>
      <c r="AX15" s="31">
        <f t="shared" si="16"/>
        <v>6.671341833636916</v>
      </c>
    </row>
    <row r="16" spans="1:50" s="1" customFormat="1" ht="18.75" customHeight="1">
      <c r="A16" s="38" t="s">
        <v>40</v>
      </c>
      <c r="B16" s="31">
        <f t="shared" si="17"/>
        <v>1622</v>
      </c>
      <c r="C16" s="31">
        <f t="shared" si="17"/>
        <v>1368</v>
      </c>
      <c r="D16" s="31">
        <f t="shared" si="18"/>
        <v>18.567251461988306</v>
      </c>
      <c r="E16" s="39">
        <v>130.3</v>
      </c>
      <c r="F16" s="39">
        <v>76</v>
      </c>
      <c r="G16" s="31">
        <f t="shared" si="0"/>
        <v>11.561668145519079</v>
      </c>
      <c r="H16" s="31">
        <f t="shared" si="1"/>
        <v>23.612823674475955</v>
      </c>
      <c r="I16" s="31">
        <f t="shared" si="2"/>
        <v>42.293464858199755</v>
      </c>
      <c r="J16" s="31">
        <f t="shared" si="3"/>
        <v>28.175092478421703</v>
      </c>
      <c r="K16" s="31">
        <f t="shared" si="6"/>
        <v>521</v>
      </c>
      <c r="L16" s="31">
        <f t="shared" si="6"/>
        <v>477</v>
      </c>
      <c r="M16" s="31">
        <f t="shared" si="7"/>
        <v>9.224318658280922</v>
      </c>
      <c r="N16" s="73">
        <v>58207</v>
      </c>
      <c r="O16" s="71">
        <v>50186</v>
      </c>
      <c r="P16" s="31">
        <f t="shared" si="8"/>
        <v>89.508134760424</v>
      </c>
      <c r="Q16" s="31">
        <f t="shared" si="8"/>
        <v>95.04642729047943</v>
      </c>
      <c r="R16" s="31">
        <f t="shared" si="9"/>
        <v>-5.8269339394834745</v>
      </c>
      <c r="S16" s="90">
        <v>174</v>
      </c>
      <c r="T16" s="90">
        <v>152</v>
      </c>
      <c r="U16" s="90">
        <v>15</v>
      </c>
      <c r="V16" s="90">
        <v>11</v>
      </c>
      <c r="W16" s="90">
        <v>165</v>
      </c>
      <c r="X16" s="90">
        <v>145</v>
      </c>
      <c r="Y16" s="90">
        <v>22</v>
      </c>
      <c r="Z16" s="90">
        <v>18</v>
      </c>
      <c r="AA16" s="90">
        <v>160</v>
      </c>
      <c r="AB16" s="90">
        <v>162</v>
      </c>
      <c r="AC16" s="31">
        <f t="shared" si="11"/>
        <v>1101</v>
      </c>
      <c r="AD16" s="31">
        <f t="shared" si="11"/>
        <v>891</v>
      </c>
      <c r="AE16" s="31">
        <f t="shared" si="12"/>
        <v>23.56902356902357</v>
      </c>
      <c r="AF16" s="73">
        <v>4130</v>
      </c>
      <c r="AG16" s="73">
        <v>3575</v>
      </c>
      <c r="AH16" s="69">
        <v>2148</v>
      </c>
      <c r="AI16" s="31">
        <f t="shared" si="13"/>
        <v>52.00968523002422</v>
      </c>
      <c r="AJ16" s="31">
        <f t="shared" si="14"/>
        <v>2665.859564164649</v>
      </c>
      <c r="AK16" s="31">
        <f t="shared" si="14"/>
        <v>2492.3076923076924</v>
      </c>
      <c r="AL16" s="31">
        <f t="shared" si="15"/>
        <v>6.963501031297636</v>
      </c>
      <c r="AM16" s="90">
        <v>321</v>
      </c>
      <c r="AN16" s="90">
        <v>305</v>
      </c>
      <c r="AO16" s="90">
        <v>23</v>
      </c>
      <c r="AP16" s="90">
        <v>15</v>
      </c>
      <c r="AQ16" s="90">
        <v>218</v>
      </c>
      <c r="AR16" s="90">
        <v>156</v>
      </c>
      <c r="AS16" s="90">
        <v>36</v>
      </c>
      <c r="AT16" s="90">
        <v>31</v>
      </c>
      <c r="AU16" s="90">
        <v>526</v>
      </c>
      <c r="AV16" s="90">
        <v>399</v>
      </c>
      <c r="AW16" s="112">
        <v>29488</v>
      </c>
      <c r="AX16" s="31">
        <f t="shared" si="16"/>
        <v>7.139951573849879</v>
      </c>
    </row>
    <row r="17" spans="1:50" s="1" customFormat="1" ht="18.75" customHeight="1">
      <c r="A17" s="38" t="s">
        <v>41</v>
      </c>
      <c r="B17" s="31">
        <f t="shared" si="17"/>
        <v>5949.52</v>
      </c>
      <c r="C17" s="31">
        <f t="shared" si="17"/>
        <v>5231.65</v>
      </c>
      <c r="D17" s="31">
        <f t="shared" si="18"/>
        <v>13.721674806227496</v>
      </c>
      <c r="E17" s="40">
        <v>858.13</v>
      </c>
      <c r="F17" s="40">
        <v>1135.36</v>
      </c>
      <c r="G17" s="31">
        <f t="shared" si="0"/>
        <v>18.77195745667572</v>
      </c>
      <c r="H17" s="31">
        <f t="shared" si="1"/>
        <v>24.150183544218695</v>
      </c>
      <c r="I17" s="31">
        <f t="shared" si="2"/>
        <v>42.69705791391574</v>
      </c>
      <c r="J17" s="31">
        <f t="shared" si="3"/>
        <v>22.30751388347295</v>
      </c>
      <c r="K17" s="31">
        <f t="shared" si="6"/>
        <v>1690.42</v>
      </c>
      <c r="L17" s="31">
        <f t="shared" si="6"/>
        <v>1409.99</v>
      </c>
      <c r="M17" s="31">
        <f t="shared" si="7"/>
        <v>19.888793537542824</v>
      </c>
      <c r="N17" s="70">
        <v>118573</v>
      </c>
      <c r="O17" s="71">
        <v>106243</v>
      </c>
      <c r="P17" s="31">
        <f t="shared" si="8"/>
        <v>142.5636527708669</v>
      </c>
      <c r="Q17" s="31">
        <f t="shared" si="8"/>
        <v>132.71368466628388</v>
      </c>
      <c r="R17" s="31">
        <f t="shared" si="9"/>
        <v>7.421968675914107</v>
      </c>
      <c r="S17" s="91">
        <v>425.17</v>
      </c>
      <c r="T17" s="91">
        <v>378.68</v>
      </c>
      <c r="U17" s="91">
        <v>47.87</v>
      </c>
      <c r="V17" s="91">
        <v>39.69</v>
      </c>
      <c r="W17" s="91">
        <v>716.98</v>
      </c>
      <c r="X17" s="91">
        <v>857.59</v>
      </c>
      <c r="Y17" s="91">
        <v>24.56</v>
      </c>
      <c r="Z17" s="91">
        <v>29.43</v>
      </c>
      <c r="AA17" s="91">
        <v>523.71</v>
      </c>
      <c r="AB17" s="91">
        <v>144.29</v>
      </c>
      <c r="AC17" s="31">
        <f t="shared" si="11"/>
        <v>4259.1</v>
      </c>
      <c r="AD17" s="31">
        <f t="shared" si="11"/>
        <v>3821.66</v>
      </c>
      <c r="AE17" s="31">
        <f t="shared" si="12"/>
        <v>11.446334838787347</v>
      </c>
      <c r="AF17" s="70">
        <v>14290</v>
      </c>
      <c r="AG17" s="70">
        <v>11854</v>
      </c>
      <c r="AH17" s="104">
        <v>4828</v>
      </c>
      <c r="AI17" s="31">
        <f t="shared" si="13"/>
        <v>33.78586424072778</v>
      </c>
      <c r="AJ17" s="31">
        <f t="shared" si="14"/>
        <v>2980.4758572428273</v>
      </c>
      <c r="AK17" s="31">
        <f t="shared" si="14"/>
        <v>3223.9412856419776</v>
      </c>
      <c r="AL17" s="31">
        <f t="shared" si="15"/>
        <v>-7.551794739049335</v>
      </c>
      <c r="AM17" s="91">
        <v>953.01</v>
      </c>
      <c r="AN17" s="91">
        <v>1012.74</v>
      </c>
      <c r="AO17" s="91">
        <v>3.12</v>
      </c>
      <c r="AP17" s="91">
        <v>1.8</v>
      </c>
      <c r="AQ17" s="91">
        <v>719.84</v>
      </c>
      <c r="AR17" s="91">
        <v>755.03</v>
      </c>
      <c r="AS17" s="91">
        <v>569.69</v>
      </c>
      <c r="AT17" s="91">
        <v>662.43</v>
      </c>
      <c r="AU17" s="91">
        <v>2016.56</v>
      </c>
      <c r="AV17" s="91">
        <v>1391.46</v>
      </c>
      <c r="AW17" s="112">
        <v>98403</v>
      </c>
      <c r="AX17" s="31">
        <f t="shared" si="16"/>
        <v>6.886144156752974</v>
      </c>
    </row>
    <row r="18" spans="1:50" s="1" customFormat="1" ht="18.75" customHeight="1">
      <c r="A18" s="38" t="s">
        <v>42</v>
      </c>
      <c r="B18" s="31">
        <f t="shared" si="17"/>
        <v>10178.58</v>
      </c>
      <c r="C18" s="31">
        <f t="shared" si="17"/>
        <v>7910.68</v>
      </c>
      <c r="D18" s="31">
        <f t="shared" si="18"/>
        <v>28.668837571485632</v>
      </c>
      <c r="E18" s="41">
        <v>1505.52</v>
      </c>
      <c r="F18" s="41">
        <v>1243.14</v>
      </c>
      <c r="G18" s="31">
        <f t="shared" si="0"/>
        <v>19.483106022665066</v>
      </c>
      <c r="H18" s="31">
        <f t="shared" si="1"/>
        <v>34.31254654382045</v>
      </c>
      <c r="I18" s="31">
        <f t="shared" si="2"/>
        <v>33.87643463037084</v>
      </c>
      <c r="J18" s="31">
        <f t="shared" si="3"/>
        <v>23.816976434826863</v>
      </c>
      <c r="K18" s="31">
        <f t="shared" si="6"/>
        <v>2688.45</v>
      </c>
      <c r="L18" s="31">
        <f t="shared" si="6"/>
        <v>2449.9100000000003</v>
      </c>
      <c r="M18" s="31">
        <f t="shared" si="7"/>
        <v>9.736684204725867</v>
      </c>
      <c r="N18" s="74">
        <v>144839</v>
      </c>
      <c r="O18" s="71">
        <v>125470</v>
      </c>
      <c r="P18" s="31">
        <f t="shared" si="8"/>
        <v>185.61644308508065</v>
      </c>
      <c r="Q18" s="31">
        <f t="shared" si="8"/>
        <v>195.25862756037304</v>
      </c>
      <c r="R18" s="31">
        <f t="shared" si="9"/>
        <v>-4.938160528815086</v>
      </c>
      <c r="S18" s="37">
        <v>517.29</v>
      </c>
      <c r="T18" s="37">
        <v>343.97</v>
      </c>
      <c r="U18" s="37">
        <v>24.72</v>
      </c>
      <c r="V18" s="37">
        <v>22.01</v>
      </c>
      <c r="W18" s="37">
        <v>1235.58</v>
      </c>
      <c r="X18" s="37">
        <v>1204.67</v>
      </c>
      <c r="Y18" s="37">
        <v>46.07</v>
      </c>
      <c r="Z18" s="37">
        <v>121.64</v>
      </c>
      <c r="AA18" s="37">
        <v>889.51</v>
      </c>
      <c r="AB18" s="37">
        <v>779.63</v>
      </c>
      <c r="AC18" s="31">
        <f t="shared" si="11"/>
        <v>7490.13</v>
      </c>
      <c r="AD18" s="31">
        <f t="shared" si="11"/>
        <v>5460.7699999999995</v>
      </c>
      <c r="AE18" s="31">
        <f t="shared" si="12"/>
        <v>37.16252469889778</v>
      </c>
      <c r="AF18" s="74">
        <v>26746</v>
      </c>
      <c r="AG18" s="74">
        <v>21754</v>
      </c>
      <c r="AH18" s="69">
        <v>17613</v>
      </c>
      <c r="AI18" s="31">
        <f t="shared" si="13"/>
        <v>65.85283780752262</v>
      </c>
      <c r="AJ18" s="31">
        <f t="shared" si="14"/>
        <v>2800.467359605175</v>
      </c>
      <c r="AK18" s="31">
        <f t="shared" si="14"/>
        <v>2510.237197756734</v>
      </c>
      <c r="AL18" s="31">
        <f t="shared" si="15"/>
        <v>11.561862046654557</v>
      </c>
      <c r="AM18" s="37">
        <v>1933.98</v>
      </c>
      <c r="AN18" s="37">
        <v>1186.72</v>
      </c>
      <c r="AO18" s="37">
        <v>2.32</v>
      </c>
      <c r="AP18" s="37">
        <v>0.78</v>
      </c>
      <c r="AQ18" s="37">
        <v>2256.95</v>
      </c>
      <c r="AR18" s="37">
        <v>1610.35</v>
      </c>
      <c r="AS18" s="37">
        <v>740.57</v>
      </c>
      <c r="AT18" s="37">
        <v>569.45</v>
      </c>
      <c r="AU18" s="37">
        <v>2558.63</v>
      </c>
      <c r="AV18" s="37">
        <v>2094.25</v>
      </c>
      <c r="AW18" s="112">
        <v>179429</v>
      </c>
      <c r="AX18" s="31">
        <f t="shared" si="16"/>
        <v>6.708629327749944</v>
      </c>
    </row>
    <row r="19" spans="1:50" s="1" customFormat="1" ht="18.75" customHeight="1">
      <c r="A19" s="38" t="s">
        <v>43</v>
      </c>
      <c r="B19" s="31">
        <f t="shared" si="17"/>
        <v>10394.310000000001</v>
      </c>
      <c r="C19" s="31">
        <f t="shared" si="17"/>
        <v>7254.490000000001</v>
      </c>
      <c r="D19" s="31">
        <f t="shared" si="18"/>
        <v>43.28105766222023</v>
      </c>
      <c r="E19" s="37">
        <v>1530.2</v>
      </c>
      <c r="F19" s="37">
        <v>1109.25</v>
      </c>
      <c r="G19" s="31">
        <f t="shared" si="0"/>
        <v>19.25118888860931</v>
      </c>
      <c r="H19" s="31">
        <f t="shared" si="1"/>
        <v>30.210278508145315</v>
      </c>
      <c r="I19" s="31">
        <f t="shared" si="2"/>
        <v>39.68334598448574</v>
      </c>
      <c r="J19" s="31">
        <f t="shared" si="3"/>
        <v>16.160764880016085</v>
      </c>
      <c r="K19" s="31">
        <f t="shared" si="6"/>
        <v>2726.2</v>
      </c>
      <c r="L19" s="31">
        <f t="shared" si="6"/>
        <v>2258.38</v>
      </c>
      <c r="M19" s="31">
        <f t="shared" si="7"/>
        <v>20.714848696853483</v>
      </c>
      <c r="N19" s="74">
        <v>216600</v>
      </c>
      <c r="O19" s="71">
        <v>204720</v>
      </c>
      <c r="P19" s="31">
        <f t="shared" si="8"/>
        <v>125.86334256694367</v>
      </c>
      <c r="Q19" s="31">
        <f t="shared" si="8"/>
        <v>110.31555295037126</v>
      </c>
      <c r="R19" s="31">
        <f t="shared" si="9"/>
        <v>14.093923477469266</v>
      </c>
      <c r="S19" s="37">
        <v>844.97</v>
      </c>
      <c r="T19" s="37">
        <v>584.65</v>
      </c>
      <c r="U19" s="37">
        <v>272.58</v>
      </c>
      <c r="V19" s="37">
        <v>182.92</v>
      </c>
      <c r="W19" s="37">
        <v>1121.55</v>
      </c>
      <c r="X19" s="37">
        <v>920.58</v>
      </c>
      <c r="Y19" s="37">
        <v>92.02</v>
      </c>
      <c r="Z19" s="37">
        <v>114.03</v>
      </c>
      <c r="AA19" s="37">
        <v>667.66</v>
      </c>
      <c r="AB19" s="37">
        <v>639.12</v>
      </c>
      <c r="AC19" s="31">
        <f t="shared" si="11"/>
        <v>7668.110000000001</v>
      </c>
      <c r="AD19" s="31">
        <f t="shared" si="11"/>
        <v>4996.110000000001</v>
      </c>
      <c r="AE19" s="31">
        <f t="shared" si="12"/>
        <v>53.48160869156203</v>
      </c>
      <c r="AF19" s="74">
        <v>24943</v>
      </c>
      <c r="AG19" s="74">
        <v>19302</v>
      </c>
      <c r="AH19" s="69">
        <v>17381</v>
      </c>
      <c r="AI19" s="31">
        <f t="shared" si="13"/>
        <v>69.68287695946759</v>
      </c>
      <c r="AJ19" s="31">
        <f t="shared" si="14"/>
        <v>3074.253297518342</v>
      </c>
      <c r="AK19" s="31">
        <f t="shared" si="14"/>
        <v>2588.389804165372</v>
      </c>
      <c r="AL19" s="31">
        <f t="shared" si="15"/>
        <v>18.770878040513576</v>
      </c>
      <c r="AM19" s="37">
        <v>1600.74</v>
      </c>
      <c r="AN19" s="37">
        <v>1137.55</v>
      </c>
      <c r="AO19" s="37">
        <v>493.33</v>
      </c>
      <c r="AP19" s="37">
        <v>343.83</v>
      </c>
      <c r="AQ19" s="37">
        <v>2018.6</v>
      </c>
      <c r="AR19" s="37">
        <v>1243.93</v>
      </c>
      <c r="AS19" s="37">
        <v>591.62</v>
      </c>
      <c r="AT19" s="37">
        <v>393.59</v>
      </c>
      <c r="AU19" s="37">
        <v>3457.15</v>
      </c>
      <c r="AV19" s="37">
        <v>2221.04</v>
      </c>
      <c r="AW19" s="112">
        <v>177971</v>
      </c>
      <c r="AX19" s="31">
        <f t="shared" si="16"/>
        <v>7.135108046345668</v>
      </c>
    </row>
    <row r="20" spans="1:50" s="1" customFormat="1" ht="18.75" customHeight="1">
      <c r="A20" s="38" t="s">
        <v>44</v>
      </c>
      <c r="B20" s="31">
        <f t="shared" si="17"/>
        <v>9321.9</v>
      </c>
      <c r="C20" s="31">
        <f t="shared" si="17"/>
        <v>8495.3</v>
      </c>
      <c r="D20" s="31">
        <f t="shared" si="18"/>
        <v>9.730086047579254</v>
      </c>
      <c r="E20" s="39">
        <v>1331.1</v>
      </c>
      <c r="F20" s="39">
        <v>1273.2</v>
      </c>
      <c r="G20" s="31">
        <f t="shared" si="0"/>
        <v>19.97508928839401</v>
      </c>
      <c r="H20" s="31">
        <f t="shared" si="1"/>
        <v>29.990667138673444</v>
      </c>
      <c r="I20" s="31">
        <f t="shared" si="2"/>
        <v>31.695255259120998</v>
      </c>
      <c r="J20" s="31">
        <f t="shared" si="3"/>
        <v>28.164859095248822</v>
      </c>
      <c r="K20" s="31">
        <f t="shared" si="6"/>
        <v>3122.4999999999995</v>
      </c>
      <c r="L20" s="31">
        <f t="shared" si="6"/>
        <v>3004.8</v>
      </c>
      <c r="M20" s="31">
        <f t="shared" si="7"/>
        <v>3.91706602768901</v>
      </c>
      <c r="N20" s="74">
        <v>188221</v>
      </c>
      <c r="O20" s="71">
        <v>171753</v>
      </c>
      <c r="P20" s="31">
        <f t="shared" si="8"/>
        <v>165.89541018271072</v>
      </c>
      <c r="Q20" s="31">
        <f t="shared" si="8"/>
        <v>174.94890918935917</v>
      </c>
      <c r="R20" s="31">
        <f t="shared" si="9"/>
        <v>-5.174938814193594</v>
      </c>
      <c r="S20" s="37">
        <v>1232</v>
      </c>
      <c r="T20" s="37">
        <v>1072</v>
      </c>
      <c r="U20" s="37">
        <v>27.3</v>
      </c>
      <c r="V20" s="37">
        <v>32.4</v>
      </c>
      <c r="W20" s="37">
        <v>1091.7</v>
      </c>
      <c r="X20" s="37">
        <v>1096.6</v>
      </c>
      <c r="Y20" s="37">
        <v>206.2</v>
      </c>
      <c r="Z20" s="37">
        <v>221</v>
      </c>
      <c r="AA20" s="37">
        <v>592.6</v>
      </c>
      <c r="AB20" s="37">
        <v>615.2</v>
      </c>
      <c r="AC20" s="31">
        <f t="shared" si="11"/>
        <v>6199.4</v>
      </c>
      <c r="AD20" s="31">
        <f t="shared" si="11"/>
        <v>5490.5</v>
      </c>
      <c r="AE20" s="31">
        <f t="shared" si="12"/>
        <v>12.911392405063285</v>
      </c>
      <c r="AF20" s="74">
        <v>18589</v>
      </c>
      <c r="AG20" s="74">
        <v>17052</v>
      </c>
      <c r="AH20" s="69">
        <v>6015</v>
      </c>
      <c r="AI20" s="31">
        <f t="shared" si="13"/>
        <v>32.35784603797945</v>
      </c>
      <c r="AJ20" s="31">
        <f t="shared" si="14"/>
        <v>3334.9830544945935</v>
      </c>
      <c r="AK20" s="31">
        <f t="shared" si="14"/>
        <v>3219.8569082805534</v>
      </c>
      <c r="AL20" s="31">
        <f t="shared" si="15"/>
        <v>3.5755050455182804</v>
      </c>
      <c r="AM20" s="37">
        <v>1426.1</v>
      </c>
      <c r="AN20" s="37">
        <v>1394.6</v>
      </c>
      <c r="AO20" s="37">
        <v>5.3</v>
      </c>
      <c r="AP20" s="37">
        <v>7.1</v>
      </c>
      <c r="AQ20" s="37">
        <v>1704</v>
      </c>
      <c r="AR20" s="37">
        <v>1446.2</v>
      </c>
      <c r="AS20" s="37">
        <v>707.3</v>
      </c>
      <c r="AT20" s="37">
        <v>586.5</v>
      </c>
      <c r="AU20" s="37">
        <v>2362</v>
      </c>
      <c r="AV20" s="37">
        <v>2063.2</v>
      </c>
      <c r="AW20" s="112">
        <v>120828</v>
      </c>
      <c r="AX20" s="31">
        <f t="shared" si="16"/>
        <v>6.499973102372371</v>
      </c>
    </row>
    <row r="21" spans="1:50" s="1" customFormat="1" ht="18.75" customHeight="1">
      <c r="A21" s="38" t="s">
        <v>45</v>
      </c>
      <c r="B21" s="31">
        <f t="shared" si="17"/>
        <v>12458.390000000001</v>
      </c>
      <c r="C21" s="31">
        <f t="shared" si="17"/>
        <v>10257.890000000001</v>
      </c>
      <c r="D21" s="31">
        <f t="shared" si="18"/>
        <v>21.451780044434088</v>
      </c>
      <c r="E21" s="37">
        <v>1865.1</v>
      </c>
      <c r="F21" s="37">
        <v>1764.51</v>
      </c>
      <c r="G21" s="31">
        <f t="shared" si="0"/>
        <v>19.486910513382032</v>
      </c>
      <c r="H21" s="31">
        <f t="shared" si="1"/>
        <v>26.59035397029632</v>
      </c>
      <c r="I21" s="31">
        <f t="shared" si="2"/>
        <v>37.84156700825708</v>
      </c>
      <c r="J21" s="31">
        <f t="shared" si="3"/>
        <v>21.384304071392847</v>
      </c>
      <c r="K21" s="31">
        <f t="shared" si="6"/>
        <v>3797.44</v>
      </c>
      <c r="L21" s="31">
        <f t="shared" si="6"/>
        <v>3190.7000000000003</v>
      </c>
      <c r="M21" s="31">
        <f t="shared" si="7"/>
        <v>19.015889930109374</v>
      </c>
      <c r="N21" s="74">
        <v>240420</v>
      </c>
      <c r="O21" s="71">
        <v>174471</v>
      </c>
      <c r="P21" s="31">
        <f t="shared" si="8"/>
        <v>157.950253722652</v>
      </c>
      <c r="Q21" s="31">
        <f t="shared" si="8"/>
        <v>182.87852995626784</v>
      </c>
      <c r="R21" s="31">
        <f t="shared" si="9"/>
        <v>-13.631056767340041</v>
      </c>
      <c r="S21" s="37">
        <v>1082.01</v>
      </c>
      <c r="T21" s="37">
        <v>810.77</v>
      </c>
      <c r="U21" s="37">
        <v>129.36</v>
      </c>
      <c r="V21" s="37">
        <v>94.05</v>
      </c>
      <c r="W21" s="37">
        <v>1187.64</v>
      </c>
      <c r="X21" s="37">
        <v>1353.58</v>
      </c>
      <c r="Y21" s="37">
        <v>255.31</v>
      </c>
      <c r="Z21" s="37">
        <v>228.24</v>
      </c>
      <c r="AA21" s="37">
        <v>1272.48</v>
      </c>
      <c r="AB21" s="37">
        <v>798.11</v>
      </c>
      <c r="AC21" s="31">
        <f t="shared" si="11"/>
        <v>8660.95</v>
      </c>
      <c r="AD21" s="31">
        <f t="shared" si="11"/>
        <v>7067.1900000000005</v>
      </c>
      <c r="AE21" s="31">
        <f t="shared" si="12"/>
        <v>22.551537456895883</v>
      </c>
      <c r="AF21" s="74">
        <v>25388</v>
      </c>
      <c r="AG21" s="74">
        <v>22836</v>
      </c>
      <c r="AH21" s="105">
        <v>12838</v>
      </c>
      <c r="AI21" s="31">
        <f t="shared" si="13"/>
        <v>50.5671971009926</v>
      </c>
      <c r="AJ21" s="31">
        <f t="shared" si="14"/>
        <v>3411.4345360012603</v>
      </c>
      <c r="AK21" s="31">
        <f t="shared" si="14"/>
        <v>3094.758276405675</v>
      </c>
      <c r="AL21" s="31">
        <f t="shared" si="15"/>
        <v>10.232665407502534</v>
      </c>
      <c r="AM21" s="37">
        <v>1805.34</v>
      </c>
      <c r="AN21" s="37">
        <v>1577.58</v>
      </c>
      <c r="AO21" s="37">
        <v>93.85</v>
      </c>
      <c r="AP21" s="37">
        <v>63.87</v>
      </c>
      <c r="AQ21" s="37">
        <v>2125.09</v>
      </c>
      <c r="AR21" s="37">
        <v>1971.15</v>
      </c>
      <c r="AS21" s="37">
        <v>1288.55</v>
      </c>
      <c r="AT21" s="37">
        <v>1126.12</v>
      </c>
      <c r="AU21" s="37">
        <v>3441.97</v>
      </c>
      <c r="AV21" s="37">
        <v>2392.34</v>
      </c>
      <c r="AW21" s="112">
        <v>170683</v>
      </c>
      <c r="AX21" s="31">
        <f t="shared" si="16"/>
        <v>6.722979360327714</v>
      </c>
    </row>
    <row r="22" spans="1:50" s="1" customFormat="1" ht="18.75" customHeight="1">
      <c r="A22" s="38" t="s">
        <v>46</v>
      </c>
      <c r="B22" s="31">
        <f t="shared" si="17"/>
        <v>12826.42</v>
      </c>
      <c r="C22" s="31">
        <f t="shared" si="17"/>
        <v>13064.17</v>
      </c>
      <c r="D22" s="31">
        <f t="shared" si="18"/>
        <v>-1.8198630299513863</v>
      </c>
      <c r="E22" s="39">
        <v>1832.09</v>
      </c>
      <c r="F22" s="39">
        <v>1896.39</v>
      </c>
      <c r="G22" s="31">
        <f t="shared" si="0"/>
        <v>19.800106560840728</v>
      </c>
      <c r="H22" s="31">
        <f t="shared" si="1"/>
        <v>24.71040243497406</v>
      </c>
      <c r="I22" s="31">
        <f t="shared" si="2"/>
        <v>41.42013126032049</v>
      </c>
      <c r="J22" s="31">
        <f t="shared" si="3"/>
        <v>27.387454956254352</v>
      </c>
      <c r="K22" s="31">
        <f t="shared" si="6"/>
        <v>5152.92</v>
      </c>
      <c r="L22" s="31">
        <f t="shared" si="6"/>
        <v>4831.0599999999995</v>
      </c>
      <c r="M22" s="31">
        <f t="shared" si="7"/>
        <v>6.6623059949576415</v>
      </c>
      <c r="N22" s="70">
        <v>282862</v>
      </c>
      <c r="O22" s="71">
        <v>241536</v>
      </c>
      <c r="P22" s="31">
        <f t="shared" si="8"/>
        <v>182.17081120829238</v>
      </c>
      <c r="Q22" s="31">
        <f t="shared" si="8"/>
        <v>200.01407657657657</v>
      </c>
      <c r="R22" s="31">
        <f t="shared" si="9"/>
        <v>-8.921004798106194</v>
      </c>
      <c r="S22" s="37">
        <v>1319.1</v>
      </c>
      <c r="T22" s="37">
        <v>1340</v>
      </c>
      <c r="U22" s="37">
        <v>45.02</v>
      </c>
      <c r="V22" s="37">
        <v>55.73</v>
      </c>
      <c r="W22" s="37">
        <v>1548.64</v>
      </c>
      <c r="X22" s="37">
        <v>1791.85</v>
      </c>
      <c r="Y22" s="37">
        <v>141.75</v>
      </c>
      <c r="Z22" s="37">
        <v>134.33</v>
      </c>
      <c r="AA22" s="37">
        <v>2143.43</v>
      </c>
      <c r="AB22" s="37">
        <v>1564.88</v>
      </c>
      <c r="AC22" s="31">
        <f t="shared" si="11"/>
        <v>7673.5</v>
      </c>
      <c r="AD22" s="31">
        <f t="shared" si="11"/>
        <v>8233.11</v>
      </c>
      <c r="AE22" s="31">
        <f t="shared" si="12"/>
        <v>-6.79706696497436</v>
      </c>
      <c r="AF22" s="70">
        <v>30250</v>
      </c>
      <c r="AG22" s="70">
        <v>28497</v>
      </c>
      <c r="AH22" s="69">
        <v>15754</v>
      </c>
      <c r="AI22" s="31">
        <f t="shared" si="13"/>
        <v>52.07933884297521</v>
      </c>
      <c r="AJ22" s="31">
        <f t="shared" si="14"/>
        <v>2536.694214876033</v>
      </c>
      <c r="AK22" s="31">
        <f t="shared" si="14"/>
        <v>2889.1146436466997</v>
      </c>
      <c r="AL22" s="31">
        <f t="shared" si="15"/>
        <v>-12.198215447962783</v>
      </c>
      <c r="AM22" s="37">
        <v>2254.39</v>
      </c>
      <c r="AN22" s="37">
        <v>2802.16</v>
      </c>
      <c r="AO22" s="37">
        <v>15.64</v>
      </c>
      <c r="AP22" s="37">
        <v>16.06</v>
      </c>
      <c r="AQ22" s="37">
        <v>1620.82</v>
      </c>
      <c r="AR22" s="37">
        <v>1960.55</v>
      </c>
      <c r="AS22" s="37">
        <v>629</v>
      </c>
      <c r="AT22" s="37">
        <v>672.1</v>
      </c>
      <c r="AU22" s="37">
        <v>3169.29</v>
      </c>
      <c r="AV22" s="37">
        <v>2798.3</v>
      </c>
      <c r="AW22" s="112">
        <v>218929</v>
      </c>
      <c r="AX22" s="31">
        <f t="shared" si="16"/>
        <v>7.237322314049587</v>
      </c>
    </row>
    <row r="23" spans="1:50" s="1" customFormat="1" ht="18.75" customHeight="1">
      <c r="A23" s="38" t="s">
        <v>47</v>
      </c>
      <c r="B23" s="31">
        <f t="shared" si="17"/>
        <v>1993.49</v>
      </c>
      <c r="C23" s="31">
        <f t="shared" si="17"/>
        <v>1820.22</v>
      </c>
      <c r="D23" s="31">
        <f t="shared" si="18"/>
        <v>9.519179000340618</v>
      </c>
      <c r="E23" s="39">
        <v>252.59</v>
      </c>
      <c r="F23" s="39">
        <v>302.25</v>
      </c>
      <c r="G23" s="31">
        <f t="shared" si="0"/>
        <v>18.225833219086653</v>
      </c>
      <c r="H23" s="31">
        <f t="shared" si="1"/>
        <v>20.863912033669596</v>
      </c>
      <c r="I23" s="31">
        <f t="shared" si="2"/>
        <v>38.849956608761524</v>
      </c>
      <c r="J23" s="31">
        <f t="shared" si="3"/>
        <v>16.800184600875852</v>
      </c>
      <c r="K23" s="31">
        <f aca="true" t="shared" si="20" ref="K23:L38">S23+W23+Y23+AA23</f>
        <v>684.27</v>
      </c>
      <c r="L23" s="31">
        <f t="shared" si="20"/>
        <v>665.99</v>
      </c>
      <c r="M23" s="31">
        <f t="shared" si="7"/>
        <v>2.7447859577471094</v>
      </c>
      <c r="N23" s="70">
        <v>52195</v>
      </c>
      <c r="O23" s="71">
        <v>36937</v>
      </c>
      <c r="P23" s="31">
        <f aca="true" t="shared" si="21" ref="P23:Q38">K23/N23*10000</f>
        <v>131.09876424944918</v>
      </c>
      <c r="Q23" s="31">
        <f t="shared" si="21"/>
        <v>180.30430191948454</v>
      </c>
      <c r="R23" s="31">
        <f t="shared" si="9"/>
        <v>-27.290273801680147</v>
      </c>
      <c r="S23" s="37">
        <v>301.75</v>
      </c>
      <c r="T23" s="37">
        <v>336.4</v>
      </c>
      <c r="U23" s="37">
        <v>212.96</v>
      </c>
      <c r="V23" s="37">
        <v>261.49</v>
      </c>
      <c r="W23" s="37">
        <v>213.05</v>
      </c>
      <c r="X23" s="37">
        <v>223.84</v>
      </c>
      <c r="Y23" s="37">
        <v>26.19</v>
      </c>
      <c r="Z23" s="37">
        <v>15.53</v>
      </c>
      <c r="AA23" s="37">
        <v>143.28</v>
      </c>
      <c r="AB23" s="37">
        <v>90.22</v>
      </c>
      <c r="AC23" s="31">
        <f aca="true" t="shared" si="22" ref="AC23:AD38">AM23+AQ23+AS23+AU23</f>
        <v>1309.22</v>
      </c>
      <c r="AD23" s="31">
        <f t="shared" si="22"/>
        <v>1154.23</v>
      </c>
      <c r="AE23" s="31">
        <f t="shared" si="12"/>
        <v>13.427999618793482</v>
      </c>
      <c r="AF23" s="70">
        <v>6152</v>
      </c>
      <c r="AG23" s="70">
        <v>5720</v>
      </c>
      <c r="AH23" s="69">
        <v>565</v>
      </c>
      <c r="AI23" s="31">
        <f t="shared" si="13"/>
        <v>9.184005201560467</v>
      </c>
      <c r="AJ23" s="31">
        <f aca="true" t="shared" si="23" ref="AJ23:AK38">AC23/AF23*10000</f>
        <v>2128.120936280884</v>
      </c>
      <c r="AK23" s="31">
        <f t="shared" si="23"/>
        <v>2017.8846153846155</v>
      </c>
      <c r="AL23" s="31">
        <f t="shared" si="15"/>
        <v>5.462964535029034</v>
      </c>
      <c r="AM23" s="90">
        <v>305.85</v>
      </c>
      <c r="AN23" s="90">
        <v>283.74</v>
      </c>
      <c r="AO23" s="90">
        <v>59.73</v>
      </c>
      <c r="AP23" s="90">
        <v>53.06</v>
      </c>
      <c r="AQ23" s="90">
        <v>202.87</v>
      </c>
      <c r="AR23" s="90">
        <v>269.59</v>
      </c>
      <c r="AS23" s="90">
        <v>169.31</v>
      </c>
      <c r="AT23" s="90">
        <v>171.05</v>
      </c>
      <c r="AU23" s="90">
        <v>631.19</v>
      </c>
      <c r="AV23" s="90">
        <v>429.85</v>
      </c>
      <c r="AW23" s="112">
        <v>44904</v>
      </c>
      <c r="AX23" s="31">
        <f t="shared" si="16"/>
        <v>7.2990897269180754</v>
      </c>
    </row>
    <row r="24" spans="1:50" s="1" customFormat="1" ht="18.75" customHeight="1">
      <c r="A24" s="38" t="s">
        <v>48</v>
      </c>
      <c r="B24" s="31">
        <f t="shared" si="17"/>
        <v>10527.699999999999</v>
      </c>
      <c r="C24" s="31">
        <f t="shared" si="17"/>
        <v>9589.51</v>
      </c>
      <c r="D24" s="31">
        <f t="shared" si="18"/>
        <v>9.783503015273967</v>
      </c>
      <c r="E24" s="39">
        <v>1474.41</v>
      </c>
      <c r="F24" s="39">
        <v>1382.24</v>
      </c>
      <c r="G24" s="31">
        <f t="shared" si="0"/>
        <v>19.87447783344859</v>
      </c>
      <c r="H24" s="31">
        <f t="shared" si="1"/>
        <v>32.2472144912944</v>
      </c>
      <c r="I24" s="31">
        <f t="shared" si="2"/>
        <v>28.19276765105389</v>
      </c>
      <c r="J24" s="31">
        <f t="shared" si="3"/>
        <v>29.39635437939911</v>
      </c>
      <c r="K24" s="31">
        <f t="shared" si="20"/>
        <v>3885.9</v>
      </c>
      <c r="L24" s="31">
        <f t="shared" si="20"/>
        <v>3535.66</v>
      </c>
      <c r="M24" s="31">
        <f t="shared" si="7"/>
        <v>9.905929868822236</v>
      </c>
      <c r="N24" s="74">
        <v>170417</v>
      </c>
      <c r="O24" s="71">
        <v>148748</v>
      </c>
      <c r="P24" s="31">
        <f t="shared" si="21"/>
        <v>228.02302587183206</v>
      </c>
      <c r="Q24" s="31">
        <f t="shared" si="21"/>
        <v>237.69462446553902</v>
      </c>
      <c r="R24" s="31">
        <f t="shared" si="9"/>
        <v>-4.0689176776520455</v>
      </c>
      <c r="S24" s="37">
        <v>957.07</v>
      </c>
      <c r="T24" s="37">
        <v>880.19</v>
      </c>
      <c r="U24" s="37">
        <v>13.93</v>
      </c>
      <c r="V24" s="37">
        <v>16.94</v>
      </c>
      <c r="W24" s="37">
        <v>1776.46</v>
      </c>
      <c r="X24" s="37">
        <v>1689.44</v>
      </c>
      <c r="Y24" s="37">
        <v>438.56</v>
      </c>
      <c r="Z24" s="37">
        <v>409.95</v>
      </c>
      <c r="AA24" s="37">
        <v>713.81</v>
      </c>
      <c r="AB24" s="37">
        <v>556.0799999999997</v>
      </c>
      <c r="AC24" s="31">
        <f t="shared" si="22"/>
        <v>6641.799999999999</v>
      </c>
      <c r="AD24" s="31">
        <f t="shared" si="22"/>
        <v>6053.85</v>
      </c>
      <c r="AE24" s="31">
        <f t="shared" si="12"/>
        <v>9.712001453620404</v>
      </c>
      <c r="AF24" s="74">
        <v>19796</v>
      </c>
      <c r="AG24" s="74">
        <v>19081</v>
      </c>
      <c r="AH24" s="106">
        <v>11103</v>
      </c>
      <c r="AI24" s="31">
        <f t="shared" si="13"/>
        <v>56.0870883006668</v>
      </c>
      <c r="AJ24" s="31">
        <f t="shared" si="23"/>
        <v>3355.122246918569</v>
      </c>
      <c r="AK24" s="31">
        <f t="shared" si="23"/>
        <v>3172.71107384309</v>
      </c>
      <c r="AL24" s="31">
        <f t="shared" si="15"/>
        <v>5.749378649046827</v>
      </c>
      <c r="AM24" s="37">
        <v>2152.02</v>
      </c>
      <c r="AN24" s="37">
        <v>1965.83</v>
      </c>
      <c r="AO24" s="37">
        <v>0.4</v>
      </c>
      <c r="AP24" s="37">
        <v>0.2</v>
      </c>
      <c r="AQ24" s="37">
        <v>1618.43</v>
      </c>
      <c r="AR24" s="37">
        <v>1486.7</v>
      </c>
      <c r="AS24" s="37">
        <v>617.11</v>
      </c>
      <c r="AT24" s="37">
        <v>635.07</v>
      </c>
      <c r="AU24" s="37">
        <v>2254.2400000000002</v>
      </c>
      <c r="AV24" s="37">
        <v>1966.2500000000005</v>
      </c>
      <c r="AW24" s="112">
        <v>162225</v>
      </c>
      <c r="AX24" s="31">
        <f t="shared" si="16"/>
        <v>8.194837340876944</v>
      </c>
    </row>
    <row r="25" spans="1:50" s="1" customFormat="1" ht="18.75" customHeight="1">
      <c r="A25" s="38" t="s">
        <v>49</v>
      </c>
      <c r="B25" s="31">
        <f t="shared" si="17"/>
        <v>1597.46</v>
      </c>
      <c r="C25" s="31">
        <f t="shared" si="17"/>
        <v>1362.0900000000001</v>
      </c>
      <c r="D25" s="31">
        <f t="shared" si="18"/>
        <v>17.280062257266398</v>
      </c>
      <c r="E25" s="39">
        <v>156.9</v>
      </c>
      <c r="F25" s="39">
        <v>55.32</v>
      </c>
      <c r="G25" s="31">
        <f t="shared" si="0"/>
        <v>14.420028123190603</v>
      </c>
      <c r="H25" s="31">
        <f t="shared" si="1"/>
        <v>24.89264206928499</v>
      </c>
      <c r="I25" s="31">
        <f t="shared" si="2"/>
        <v>32.92852403190064</v>
      </c>
      <c r="J25" s="31">
        <f t="shared" si="3"/>
        <v>15.810098531418626</v>
      </c>
      <c r="K25" s="31">
        <f t="shared" si="20"/>
        <v>467.65999999999997</v>
      </c>
      <c r="L25" s="31">
        <f t="shared" si="20"/>
        <v>491.86</v>
      </c>
      <c r="M25" s="31">
        <f t="shared" si="7"/>
        <v>-4.920099215223853</v>
      </c>
      <c r="N25" s="74">
        <v>41896</v>
      </c>
      <c r="O25" s="71">
        <v>50257</v>
      </c>
      <c r="P25" s="31">
        <f t="shared" si="21"/>
        <v>111.62402138628985</v>
      </c>
      <c r="Q25" s="31">
        <f t="shared" si="21"/>
        <v>97.86895357860597</v>
      </c>
      <c r="R25" s="31">
        <f t="shared" si="9"/>
        <v>14.05457737589495</v>
      </c>
      <c r="S25" s="37">
        <v>246.94</v>
      </c>
      <c r="T25" s="37">
        <v>267.79</v>
      </c>
      <c r="U25" s="37">
        <v>199.26</v>
      </c>
      <c r="V25" s="37">
        <v>204.97</v>
      </c>
      <c r="W25" s="37">
        <v>146.94</v>
      </c>
      <c r="X25" s="37">
        <v>145.3</v>
      </c>
      <c r="Y25" s="37">
        <v>11.62</v>
      </c>
      <c r="Z25" s="37">
        <v>8.71</v>
      </c>
      <c r="AA25" s="37">
        <v>62.16</v>
      </c>
      <c r="AB25" s="37">
        <v>70.06</v>
      </c>
      <c r="AC25" s="31">
        <f t="shared" si="22"/>
        <v>1129.8</v>
      </c>
      <c r="AD25" s="31">
        <f t="shared" si="22"/>
        <v>870.23</v>
      </c>
      <c r="AE25" s="31">
        <f t="shared" si="12"/>
        <v>29.82774668765728</v>
      </c>
      <c r="AF25" s="74">
        <v>3588</v>
      </c>
      <c r="AG25" s="74">
        <v>4095</v>
      </c>
      <c r="AH25" s="69">
        <v>594</v>
      </c>
      <c r="AI25" s="31">
        <f t="shared" si="13"/>
        <v>16.555183946488295</v>
      </c>
      <c r="AJ25" s="31">
        <f t="shared" si="23"/>
        <v>3148.829431438127</v>
      </c>
      <c r="AK25" s="31">
        <f t="shared" si="23"/>
        <v>2125.103785103785</v>
      </c>
      <c r="AL25" s="31">
        <f t="shared" si="15"/>
        <v>48.17297176308712</v>
      </c>
      <c r="AM25" s="37">
        <v>262.45</v>
      </c>
      <c r="AN25" s="37">
        <v>236.47</v>
      </c>
      <c r="AO25" s="37">
        <v>57.57</v>
      </c>
      <c r="AP25" s="37">
        <v>27.67</v>
      </c>
      <c r="AQ25" s="37">
        <v>250.71</v>
      </c>
      <c r="AR25" s="37">
        <v>224.5</v>
      </c>
      <c r="AS25" s="37">
        <v>152.78</v>
      </c>
      <c r="AT25" s="37">
        <v>51.42</v>
      </c>
      <c r="AU25" s="37">
        <v>463.86</v>
      </c>
      <c r="AV25" s="37">
        <v>357.84</v>
      </c>
      <c r="AW25" s="112">
        <v>30815</v>
      </c>
      <c r="AX25" s="31">
        <f t="shared" si="16"/>
        <v>8.58835005574136</v>
      </c>
    </row>
    <row r="26" spans="1:50" s="1" customFormat="1" ht="18.75" customHeight="1">
      <c r="A26" s="38" t="s">
        <v>50</v>
      </c>
      <c r="B26" s="31">
        <f t="shared" si="17"/>
        <v>10131.52</v>
      </c>
      <c r="C26" s="31">
        <f t="shared" si="17"/>
        <v>8070.65309</v>
      </c>
      <c r="D26" s="31">
        <f t="shared" si="18"/>
        <v>25.53531773721674</v>
      </c>
      <c r="E26" s="39">
        <v>593</v>
      </c>
      <c r="F26" s="39">
        <v>633.55</v>
      </c>
      <c r="G26" s="31">
        <f t="shared" si="0"/>
        <v>7.871726695773029</v>
      </c>
      <c r="H26" s="31">
        <f t="shared" si="1"/>
        <v>27.976749786803957</v>
      </c>
      <c r="I26" s="31">
        <f t="shared" si="2"/>
        <v>38.550878841476894</v>
      </c>
      <c r="J26" s="31">
        <f t="shared" si="3"/>
        <v>25.016976722150275</v>
      </c>
      <c r="K26" s="31">
        <f t="shared" si="20"/>
        <v>2975.8</v>
      </c>
      <c r="L26" s="31">
        <f t="shared" si="20"/>
        <v>2783.30309</v>
      </c>
      <c r="M26" s="31">
        <f t="shared" si="7"/>
        <v>6.91613179648359</v>
      </c>
      <c r="N26" s="74">
        <v>128654</v>
      </c>
      <c r="O26" s="71">
        <v>117958</v>
      </c>
      <c r="P26" s="31">
        <f t="shared" si="21"/>
        <v>231.3025634647971</v>
      </c>
      <c r="Q26" s="31">
        <f t="shared" si="21"/>
        <v>235.9571279607996</v>
      </c>
      <c r="R26" s="31">
        <f t="shared" si="9"/>
        <v>-1.9726314420879825</v>
      </c>
      <c r="S26" s="37">
        <v>1054.09</v>
      </c>
      <c r="T26" s="37">
        <v>832.64</v>
      </c>
      <c r="U26" s="37">
        <v>55.63</v>
      </c>
      <c r="V26" s="37">
        <v>100.56</v>
      </c>
      <c r="W26" s="37">
        <v>472.24</v>
      </c>
      <c r="X26" s="37">
        <v>765.39</v>
      </c>
      <c r="Y26" s="37">
        <v>0</v>
      </c>
      <c r="Z26" s="37">
        <v>214.53309</v>
      </c>
      <c r="AA26" s="37">
        <v>1449.47</v>
      </c>
      <c r="AB26" s="37">
        <v>970.74</v>
      </c>
      <c r="AC26" s="31">
        <f t="shared" si="22"/>
        <v>7155.719999999999</v>
      </c>
      <c r="AD26" s="31">
        <f t="shared" si="22"/>
        <v>5287.35</v>
      </c>
      <c r="AE26" s="31">
        <f t="shared" si="12"/>
        <v>35.33660529376718</v>
      </c>
      <c r="AF26" s="74">
        <v>19506</v>
      </c>
      <c r="AG26" s="74">
        <v>17170</v>
      </c>
      <c r="AH26" s="69">
        <v>6090</v>
      </c>
      <c r="AI26" s="31">
        <f t="shared" si="13"/>
        <v>31.22116271916334</v>
      </c>
      <c r="AJ26" s="31">
        <f t="shared" si="23"/>
        <v>3668.4712396185787</v>
      </c>
      <c r="AK26" s="31">
        <f t="shared" si="23"/>
        <v>3079.411764705883</v>
      </c>
      <c r="AL26" s="31">
        <f t="shared" si="15"/>
        <v>19.128960980928035</v>
      </c>
      <c r="AM26" s="37">
        <v>1544.14</v>
      </c>
      <c r="AN26" s="37">
        <v>1543.66</v>
      </c>
      <c r="AO26" s="37">
        <v>8</v>
      </c>
      <c r="AP26" s="37">
        <v>12.98</v>
      </c>
      <c r="AQ26" s="37">
        <v>2362.23</v>
      </c>
      <c r="AR26" s="37">
        <v>1385.95</v>
      </c>
      <c r="AS26" s="37">
        <v>793.03</v>
      </c>
      <c r="AT26" s="37">
        <v>443.17</v>
      </c>
      <c r="AU26" s="37">
        <v>2456.32</v>
      </c>
      <c r="AV26" s="37">
        <v>1914.57</v>
      </c>
      <c r="AW26" s="112">
        <v>143912</v>
      </c>
      <c r="AX26" s="31">
        <f t="shared" si="16"/>
        <v>7.377832461806624</v>
      </c>
    </row>
    <row r="27" spans="1:50" s="1" customFormat="1" ht="18.75" customHeight="1">
      <c r="A27" s="38" t="s">
        <v>51</v>
      </c>
      <c r="B27" s="31">
        <f t="shared" si="17"/>
        <v>3021.49</v>
      </c>
      <c r="C27" s="31">
        <f t="shared" si="17"/>
        <v>2497.96</v>
      </c>
      <c r="D27" s="31">
        <f t="shared" si="18"/>
        <v>20.958301974411107</v>
      </c>
      <c r="E27" s="39">
        <v>317.49</v>
      </c>
      <c r="F27" s="39">
        <v>103.39</v>
      </c>
      <c r="G27" s="31">
        <f t="shared" si="0"/>
        <v>14.719190720359023</v>
      </c>
      <c r="H27" s="31">
        <f t="shared" si="1"/>
        <v>28.531949468639645</v>
      </c>
      <c r="I27" s="31">
        <f t="shared" si="2"/>
        <v>37.66850130233759</v>
      </c>
      <c r="J27" s="31">
        <f t="shared" si="3"/>
        <v>19.85113305025005</v>
      </c>
      <c r="K27" s="31">
        <f t="shared" si="20"/>
        <v>754.79</v>
      </c>
      <c r="L27" s="31">
        <f t="shared" si="20"/>
        <v>642.7400000000001</v>
      </c>
      <c r="M27" s="31">
        <f t="shared" si="7"/>
        <v>17.43317671220086</v>
      </c>
      <c r="N27" s="74">
        <v>65984</v>
      </c>
      <c r="O27" s="71">
        <v>60984</v>
      </c>
      <c r="P27" s="31">
        <f t="shared" si="21"/>
        <v>114.38985208535401</v>
      </c>
      <c r="Q27" s="31">
        <f t="shared" si="21"/>
        <v>105.39485766758496</v>
      </c>
      <c r="R27" s="31">
        <f t="shared" si="9"/>
        <v>8.534566692180782</v>
      </c>
      <c r="S27" s="37">
        <v>303.54</v>
      </c>
      <c r="T27" s="37">
        <v>263.44</v>
      </c>
      <c r="U27" s="37">
        <v>118.86</v>
      </c>
      <c r="V27" s="37">
        <v>124.85</v>
      </c>
      <c r="W27" s="37">
        <v>291.34</v>
      </c>
      <c r="X27" s="37">
        <v>238.77</v>
      </c>
      <c r="Y27" s="37">
        <v>17.18</v>
      </c>
      <c r="Z27" s="37">
        <v>14.44</v>
      </c>
      <c r="AA27" s="37">
        <v>142.73</v>
      </c>
      <c r="AB27" s="37">
        <v>126.09</v>
      </c>
      <c r="AC27" s="31">
        <f t="shared" si="22"/>
        <v>2266.7</v>
      </c>
      <c r="AD27" s="31">
        <f t="shared" si="22"/>
        <v>1855.2199999999998</v>
      </c>
      <c r="AE27" s="31">
        <f t="shared" si="12"/>
        <v>22.1795797802956</v>
      </c>
      <c r="AF27" s="74">
        <v>9157</v>
      </c>
      <c r="AG27" s="74">
        <v>8752</v>
      </c>
      <c r="AH27" s="69">
        <v>1005</v>
      </c>
      <c r="AI27" s="31">
        <f t="shared" si="13"/>
        <v>10.975210221688327</v>
      </c>
      <c r="AJ27" s="31">
        <f t="shared" si="23"/>
        <v>2475.374030796112</v>
      </c>
      <c r="AK27" s="31">
        <f t="shared" si="23"/>
        <v>2119.766910420475</v>
      </c>
      <c r="AL27" s="31">
        <f t="shared" si="15"/>
        <v>16.775765232843405</v>
      </c>
      <c r="AM27" s="37">
        <v>560.97</v>
      </c>
      <c r="AN27" s="37">
        <v>490.42</v>
      </c>
      <c r="AO27" s="37">
        <v>145.85</v>
      </c>
      <c r="AP27" s="37">
        <v>115.63</v>
      </c>
      <c r="AQ27" s="37">
        <v>570.75</v>
      </c>
      <c r="AR27" s="37">
        <v>465.36</v>
      </c>
      <c r="AS27" s="37">
        <v>139.56</v>
      </c>
      <c r="AT27" s="37">
        <v>81.1</v>
      </c>
      <c r="AU27" s="37">
        <v>995.42</v>
      </c>
      <c r="AV27" s="37">
        <v>818.34</v>
      </c>
      <c r="AW27" s="112">
        <v>66513</v>
      </c>
      <c r="AX27" s="31">
        <f t="shared" si="16"/>
        <v>7.263623457464235</v>
      </c>
    </row>
    <row r="28" spans="1:50" s="1" customFormat="1" ht="18.75" customHeight="1">
      <c r="A28" s="38" t="s">
        <v>52</v>
      </c>
      <c r="B28" s="31">
        <f t="shared" si="17"/>
        <v>5122</v>
      </c>
      <c r="C28" s="31">
        <f t="shared" si="17"/>
        <v>4559</v>
      </c>
      <c r="D28" s="31">
        <f t="shared" si="18"/>
        <v>12.349199385830225</v>
      </c>
      <c r="E28" s="39">
        <v>774</v>
      </c>
      <c r="F28" s="39">
        <v>407</v>
      </c>
      <c r="G28" s="31">
        <f t="shared" si="0"/>
        <v>19.35483870967742</v>
      </c>
      <c r="H28" s="31">
        <f t="shared" si="1"/>
        <v>34.96680983990629</v>
      </c>
      <c r="I28" s="31">
        <f t="shared" si="2"/>
        <v>35.43537680593518</v>
      </c>
      <c r="J28" s="31">
        <f t="shared" si="3"/>
        <v>21.807887543928153</v>
      </c>
      <c r="K28" s="31">
        <f t="shared" si="20"/>
        <v>1145</v>
      </c>
      <c r="L28" s="31">
        <f t="shared" si="20"/>
        <v>877</v>
      </c>
      <c r="M28" s="31">
        <f t="shared" si="7"/>
        <v>30.558722919042193</v>
      </c>
      <c r="N28" s="74">
        <v>276621</v>
      </c>
      <c r="O28" s="71">
        <v>260632</v>
      </c>
      <c r="P28" s="31">
        <f t="shared" si="21"/>
        <v>41.39237440396788</v>
      </c>
      <c r="Q28" s="31">
        <f t="shared" si="21"/>
        <v>33.64897633444857</v>
      </c>
      <c r="R28" s="31">
        <f t="shared" si="9"/>
        <v>23.0122842149938</v>
      </c>
      <c r="S28" s="37">
        <v>304</v>
      </c>
      <c r="T28" s="37">
        <v>295</v>
      </c>
      <c r="U28" s="37">
        <v>4</v>
      </c>
      <c r="V28" s="37">
        <v>5</v>
      </c>
      <c r="W28" s="37">
        <v>564</v>
      </c>
      <c r="X28" s="37">
        <v>380</v>
      </c>
      <c r="Y28" s="37">
        <v>45</v>
      </c>
      <c r="Z28" s="37">
        <v>30</v>
      </c>
      <c r="AA28" s="37">
        <v>232</v>
      </c>
      <c r="AB28" s="37">
        <v>172</v>
      </c>
      <c r="AC28" s="31">
        <f t="shared" si="22"/>
        <v>3977</v>
      </c>
      <c r="AD28" s="31">
        <f t="shared" si="22"/>
        <v>3682</v>
      </c>
      <c r="AE28" s="31">
        <f t="shared" si="12"/>
        <v>8.011950027159152</v>
      </c>
      <c r="AF28" s="74">
        <v>32950</v>
      </c>
      <c r="AG28" s="74">
        <v>31002</v>
      </c>
      <c r="AH28" s="69">
        <v>2865</v>
      </c>
      <c r="AI28" s="31">
        <f t="shared" si="13"/>
        <v>8.694992412746586</v>
      </c>
      <c r="AJ28" s="31">
        <f t="shared" si="23"/>
        <v>1206.980273141123</v>
      </c>
      <c r="AK28" s="31">
        <f t="shared" si="23"/>
        <v>1187.6653119153602</v>
      </c>
      <c r="AL28" s="31">
        <f t="shared" si="15"/>
        <v>1.6262966537781027</v>
      </c>
      <c r="AM28" s="37">
        <v>819</v>
      </c>
      <c r="AN28" s="37">
        <v>1018</v>
      </c>
      <c r="AO28" s="37">
        <v>2</v>
      </c>
      <c r="AP28" s="37">
        <v>3</v>
      </c>
      <c r="AQ28" s="37">
        <v>1227</v>
      </c>
      <c r="AR28" s="37">
        <v>1053</v>
      </c>
      <c r="AS28" s="37">
        <v>348</v>
      </c>
      <c r="AT28" s="37">
        <v>230</v>
      </c>
      <c r="AU28" s="37">
        <v>1583</v>
      </c>
      <c r="AV28" s="37">
        <v>1381</v>
      </c>
      <c r="AW28" s="112">
        <v>234326</v>
      </c>
      <c r="AX28" s="31">
        <f t="shared" si="16"/>
        <v>7.111562974203339</v>
      </c>
    </row>
    <row r="29" spans="1:50" s="1" customFormat="1" ht="18.75" customHeight="1">
      <c r="A29" s="38" t="s">
        <v>53</v>
      </c>
      <c r="B29" s="31">
        <f t="shared" si="17"/>
        <v>266.15</v>
      </c>
      <c r="C29" s="31">
        <f t="shared" si="17"/>
        <v>145.2</v>
      </c>
      <c r="D29" s="31">
        <f t="shared" si="18"/>
        <v>83.29889807162533</v>
      </c>
      <c r="E29" s="39">
        <v>9.15</v>
      </c>
      <c r="F29" s="39">
        <v>4</v>
      </c>
      <c r="G29" s="31">
        <f t="shared" si="0"/>
        <v>4.435288414929715</v>
      </c>
      <c r="H29" s="31">
        <f t="shared" si="1"/>
        <v>17.584069133947022</v>
      </c>
      <c r="I29" s="31">
        <f t="shared" si="2"/>
        <v>56.49070073266955</v>
      </c>
      <c r="J29" s="31">
        <f t="shared" si="3"/>
        <v>18.812699605485626</v>
      </c>
      <c r="K29" s="31">
        <f t="shared" si="20"/>
        <v>48.08</v>
      </c>
      <c r="L29" s="31">
        <f t="shared" si="20"/>
        <v>43.8</v>
      </c>
      <c r="M29" s="31">
        <f t="shared" si="7"/>
        <v>9.771689497716899</v>
      </c>
      <c r="N29" s="74">
        <v>57345</v>
      </c>
      <c r="O29" s="71">
        <v>40421</v>
      </c>
      <c r="P29" s="31">
        <f t="shared" si="21"/>
        <v>8.384340395849682</v>
      </c>
      <c r="Q29" s="31">
        <f t="shared" si="21"/>
        <v>10.83595160931199</v>
      </c>
      <c r="R29" s="31">
        <f t="shared" si="9"/>
        <v>-22.624789237296802</v>
      </c>
      <c r="S29" s="37">
        <v>29.11</v>
      </c>
      <c r="T29" s="37">
        <v>25</v>
      </c>
      <c r="U29" s="37">
        <v>4.11</v>
      </c>
      <c r="V29" s="37">
        <v>0.9</v>
      </c>
      <c r="W29" s="37">
        <v>5.64</v>
      </c>
      <c r="X29" s="37">
        <v>0.2</v>
      </c>
      <c r="Y29" s="37">
        <v>3.55</v>
      </c>
      <c r="Z29" s="37">
        <v>2.8</v>
      </c>
      <c r="AA29" s="37">
        <v>9.78</v>
      </c>
      <c r="AB29" s="37">
        <v>15.8</v>
      </c>
      <c r="AC29" s="31">
        <f t="shared" si="22"/>
        <v>218.07</v>
      </c>
      <c r="AD29" s="31">
        <f t="shared" si="22"/>
        <v>101.39999999999999</v>
      </c>
      <c r="AE29" s="31">
        <f t="shared" si="12"/>
        <v>115.05917159763315</v>
      </c>
      <c r="AF29" s="74">
        <v>6694</v>
      </c>
      <c r="AG29" s="74">
        <v>6278</v>
      </c>
      <c r="AH29" s="69">
        <v>39</v>
      </c>
      <c r="AI29" s="31">
        <f t="shared" si="13"/>
        <v>0.5826112936958471</v>
      </c>
      <c r="AJ29" s="31">
        <f t="shared" si="23"/>
        <v>325.76934568270093</v>
      </c>
      <c r="AK29" s="31">
        <f t="shared" si="23"/>
        <v>161.51640649888498</v>
      </c>
      <c r="AL29" s="31">
        <f t="shared" si="15"/>
        <v>101.69427536449672</v>
      </c>
      <c r="AM29" s="37">
        <v>30.74</v>
      </c>
      <c r="AN29" s="37">
        <v>12.9</v>
      </c>
      <c r="AO29" s="37">
        <v>5.67</v>
      </c>
      <c r="AP29" s="37">
        <v>2.3</v>
      </c>
      <c r="AQ29" s="37">
        <v>41.16</v>
      </c>
      <c r="AR29" s="37">
        <v>6.2</v>
      </c>
      <c r="AS29" s="37">
        <v>5.6</v>
      </c>
      <c r="AT29" s="37">
        <v>1.2</v>
      </c>
      <c r="AU29" s="37">
        <v>140.57</v>
      </c>
      <c r="AV29" s="37">
        <v>81.1</v>
      </c>
      <c r="AW29" s="112">
        <v>49023</v>
      </c>
      <c r="AX29" s="31">
        <f t="shared" si="16"/>
        <v>7.323423961756797</v>
      </c>
    </row>
    <row r="30" spans="1:50" s="1" customFormat="1" ht="18.75" customHeight="1">
      <c r="A30" s="38" t="s">
        <v>54</v>
      </c>
      <c r="B30" s="31">
        <f t="shared" si="17"/>
        <v>13669</v>
      </c>
      <c r="C30" s="31">
        <f t="shared" si="17"/>
        <v>13162</v>
      </c>
      <c r="D30" s="31">
        <f t="shared" si="18"/>
        <v>3.8519981765689106</v>
      </c>
      <c r="E30" s="39">
        <v>2165.08</v>
      </c>
      <c r="F30" s="39">
        <v>2337</v>
      </c>
      <c r="G30" s="31">
        <f t="shared" si="0"/>
        <v>22.36883975617316</v>
      </c>
      <c r="H30" s="31">
        <f t="shared" si="1"/>
        <v>33.213841539249394</v>
      </c>
      <c r="I30" s="31">
        <f t="shared" si="2"/>
        <v>28.0415538810447</v>
      </c>
      <c r="J30" s="31">
        <f t="shared" si="3"/>
        <v>28.956031896993196</v>
      </c>
      <c r="K30" s="31">
        <f t="shared" si="20"/>
        <v>4515</v>
      </c>
      <c r="L30" s="31">
        <f t="shared" si="20"/>
        <v>4056</v>
      </c>
      <c r="M30" s="31">
        <f t="shared" si="7"/>
        <v>11.316568047337277</v>
      </c>
      <c r="N30" s="70">
        <v>329012</v>
      </c>
      <c r="O30" s="71">
        <v>287236</v>
      </c>
      <c r="P30" s="31">
        <f t="shared" si="21"/>
        <v>137.2290372387633</v>
      </c>
      <c r="Q30" s="31">
        <f t="shared" si="21"/>
        <v>141.20792658301883</v>
      </c>
      <c r="R30" s="31">
        <f t="shared" si="9"/>
        <v>-2.817752119542847</v>
      </c>
      <c r="S30" s="37">
        <v>1425</v>
      </c>
      <c r="T30" s="37">
        <v>1327</v>
      </c>
      <c r="U30" s="37">
        <v>27</v>
      </c>
      <c r="V30" s="37">
        <v>79</v>
      </c>
      <c r="W30" s="37">
        <v>2149</v>
      </c>
      <c r="X30" s="37">
        <v>2161</v>
      </c>
      <c r="Y30" s="37">
        <v>172</v>
      </c>
      <c r="Z30" s="37">
        <v>152</v>
      </c>
      <c r="AA30" s="37">
        <v>769</v>
      </c>
      <c r="AB30" s="37">
        <v>416</v>
      </c>
      <c r="AC30" s="31">
        <f t="shared" si="22"/>
        <v>9154</v>
      </c>
      <c r="AD30" s="31">
        <f t="shared" si="22"/>
        <v>9106</v>
      </c>
      <c r="AE30" s="31">
        <f t="shared" si="12"/>
        <v>0.5271249725455743</v>
      </c>
      <c r="AF30" s="70">
        <v>24884</v>
      </c>
      <c r="AG30" s="70">
        <v>25793</v>
      </c>
      <c r="AH30" s="69">
        <v>7930</v>
      </c>
      <c r="AI30" s="31">
        <f t="shared" si="13"/>
        <v>31.86786690242726</v>
      </c>
      <c r="AJ30" s="31">
        <f t="shared" si="23"/>
        <v>3678.669024272625</v>
      </c>
      <c r="AK30" s="31">
        <f t="shared" si="23"/>
        <v>3530.415228938084</v>
      </c>
      <c r="AL30" s="31">
        <f t="shared" si="15"/>
        <v>4.199330269123449</v>
      </c>
      <c r="AM30" s="37">
        <v>2565</v>
      </c>
      <c r="AN30" s="37">
        <v>2673</v>
      </c>
      <c r="AO30" s="37">
        <v>5</v>
      </c>
      <c r="AP30" s="37">
        <v>5</v>
      </c>
      <c r="AQ30" s="37">
        <v>2391</v>
      </c>
      <c r="AR30" s="37">
        <v>3022</v>
      </c>
      <c r="AS30" s="37">
        <v>1134</v>
      </c>
      <c r="AT30" s="37">
        <v>1124</v>
      </c>
      <c r="AU30" s="37">
        <v>3064</v>
      </c>
      <c r="AV30" s="37">
        <v>2287</v>
      </c>
      <c r="AW30" s="112">
        <v>190230</v>
      </c>
      <c r="AX30" s="31">
        <f t="shared" si="16"/>
        <v>7.644671274714676</v>
      </c>
    </row>
    <row r="31" spans="1:50" s="1" customFormat="1" ht="18.75" customHeight="1">
      <c r="A31" s="36" t="s">
        <v>55</v>
      </c>
      <c r="B31" s="31">
        <f t="shared" si="17"/>
        <v>3667.32</v>
      </c>
      <c r="C31" s="31">
        <f t="shared" si="17"/>
        <v>3191.24</v>
      </c>
      <c r="D31" s="31">
        <f t="shared" si="18"/>
        <v>14.91833895288353</v>
      </c>
      <c r="E31" s="37">
        <v>487.65</v>
      </c>
      <c r="F31" s="37">
        <v>171.37</v>
      </c>
      <c r="G31" s="31">
        <f t="shared" si="0"/>
        <v>19.441609389701302</v>
      </c>
      <c r="H31" s="31">
        <f t="shared" si="1"/>
        <v>24.30712345800203</v>
      </c>
      <c r="I31" s="31">
        <f t="shared" si="2"/>
        <v>34.369512341437336</v>
      </c>
      <c r="J31" s="31">
        <f t="shared" si="3"/>
        <v>18.455438849077797</v>
      </c>
      <c r="K31" s="31">
        <f t="shared" si="20"/>
        <v>975.32</v>
      </c>
      <c r="L31" s="31">
        <f t="shared" si="20"/>
        <v>806.04</v>
      </c>
      <c r="M31" s="31">
        <f t="shared" si="7"/>
        <v>21.001439134534277</v>
      </c>
      <c r="N31" s="70">
        <v>69215</v>
      </c>
      <c r="O31" s="71">
        <v>51981</v>
      </c>
      <c r="P31" s="31">
        <f t="shared" si="21"/>
        <v>140.91165209853355</v>
      </c>
      <c r="Q31" s="31">
        <f t="shared" si="21"/>
        <v>155.06435043573612</v>
      </c>
      <c r="R31" s="31">
        <f t="shared" si="9"/>
        <v>-9.126983924695136</v>
      </c>
      <c r="S31" s="37">
        <v>560.05</v>
      </c>
      <c r="T31" s="37">
        <v>488.53</v>
      </c>
      <c r="U31" s="37">
        <v>370.87</v>
      </c>
      <c r="V31" s="37">
        <v>339.98</v>
      </c>
      <c r="W31" s="37">
        <v>218.98</v>
      </c>
      <c r="X31" s="37">
        <v>198.04</v>
      </c>
      <c r="Y31" s="37">
        <v>16.94</v>
      </c>
      <c r="Z31" s="37">
        <v>8.73</v>
      </c>
      <c r="AA31" s="37">
        <v>179.35</v>
      </c>
      <c r="AB31" s="37">
        <v>110.74</v>
      </c>
      <c r="AC31" s="31">
        <f t="shared" si="22"/>
        <v>2692</v>
      </c>
      <c r="AD31" s="31">
        <f t="shared" si="22"/>
        <v>2385.2</v>
      </c>
      <c r="AE31" s="31">
        <f t="shared" si="12"/>
        <v>12.86265302699984</v>
      </c>
      <c r="AF31" s="70">
        <v>7768</v>
      </c>
      <c r="AG31" s="70">
        <v>7618</v>
      </c>
      <c r="AH31" s="69">
        <v>1225</v>
      </c>
      <c r="AI31" s="31">
        <f t="shared" si="13"/>
        <v>15.769824922760042</v>
      </c>
      <c r="AJ31" s="31">
        <f t="shared" si="23"/>
        <v>3465.4994850669414</v>
      </c>
      <c r="AK31" s="31">
        <f t="shared" si="23"/>
        <v>3131.005513258073</v>
      </c>
      <c r="AL31" s="31">
        <f t="shared" si="15"/>
        <v>10.683276359382695</v>
      </c>
      <c r="AM31" s="37">
        <v>598.99</v>
      </c>
      <c r="AN31" s="37">
        <v>490.08</v>
      </c>
      <c r="AO31" s="37">
        <v>111.35</v>
      </c>
      <c r="AP31" s="37">
        <v>95.71</v>
      </c>
      <c r="AQ31" s="37">
        <v>672.44</v>
      </c>
      <c r="AR31" s="37">
        <v>651.86</v>
      </c>
      <c r="AS31" s="37">
        <v>339.48</v>
      </c>
      <c r="AT31" s="37">
        <v>227.52</v>
      </c>
      <c r="AU31" s="37">
        <v>1081.09</v>
      </c>
      <c r="AV31" s="37">
        <v>1015.74</v>
      </c>
      <c r="AW31" s="112">
        <v>65641</v>
      </c>
      <c r="AX31" s="31">
        <f t="shared" si="16"/>
        <v>8.450180226570545</v>
      </c>
    </row>
    <row r="32" spans="1:50" s="1" customFormat="1" ht="18.75" customHeight="1">
      <c r="A32" s="36" t="s">
        <v>56</v>
      </c>
      <c r="B32" s="31">
        <f t="shared" si="17"/>
        <v>10240.61</v>
      </c>
      <c r="C32" s="31">
        <f>L32+AD32</f>
        <v>8883.14</v>
      </c>
      <c r="D32" s="31">
        <f t="shared" si="18"/>
        <v>15.281420758875816</v>
      </c>
      <c r="E32" s="37">
        <v>1516.61</v>
      </c>
      <c r="F32" s="37">
        <v>2048.44</v>
      </c>
      <c r="G32" s="31">
        <f t="shared" si="0"/>
        <v>21.14817991033766</v>
      </c>
      <c r="H32" s="31">
        <f t="shared" si="1"/>
        <v>33.63442216821068</v>
      </c>
      <c r="I32" s="31">
        <f t="shared" si="2"/>
        <v>27.11244740303556</v>
      </c>
      <c r="J32" s="31">
        <f t="shared" si="3"/>
        <v>29.95563740831845</v>
      </c>
      <c r="K32" s="31">
        <f t="shared" si="20"/>
        <v>3429.5</v>
      </c>
      <c r="L32" s="31">
        <f t="shared" si="20"/>
        <v>2879.3900000000003</v>
      </c>
      <c r="M32" s="31">
        <f t="shared" si="7"/>
        <v>19.10508823049325</v>
      </c>
      <c r="N32" s="74">
        <v>212110</v>
      </c>
      <c r="O32" s="71">
        <v>144096</v>
      </c>
      <c r="P32" s="31">
        <f t="shared" si="21"/>
        <v>161.68497477723824</v>
      </c>
      <c r="Q32" s="31">
        <f t="shared" si="21"/>
        <v>199.8244226071508</v>
      </c>
      <c r="R32" s="31">
        <f t="shared" si="9"/>
        <v>-19.086479686666554</v>
      </c>
      <c r="S32" s="37">
        <v>1169.82</v>
      </c>
      <c r="T32" s="37">
        <v>960.7</v>
      </c>
      <c r="U32" s="37">
        <v>0.18</v>
      </c>
      <c r="V32" s="37">
        <v>0.01</v>
      </c>
      <c r="W32" s="37">
        <v>1819.86</v>
      </c>
      <c r="X32" s="37">
        <v>1448.32</v>
      </c>
      <c r="Y32" s="37">
        <v>99.32</v>
      </c>
      <c r="Z32" s="37">
        <v>70.76</v>
      </c>
      <c r="AA32" s="37">
        <v>340.5</v>
      </c>
      <c r="AB32" s="37">
        <v>399.61</v>
      </c>
      <c r="AC32" s="31">
        <f t="shared" si="22"/>
        <v>6811.110000000001</v>
      </c>
      <c r="AD32" s="31">
        <f t="shared" si="22"/>
        <v>6003.75</v>
      </c>
      <c r="AE32" s="31">
        <f t="shared" si="12"/>
        <v>13.447595252966904</v>
      </c>
      <c r="AF32" s="74">
        <v>20601</v>
      </c>
      <c r="AG32" s="74">
        <v>17901</v>
      </c>
      <c r="AH32" s="69">
        <v>13888</v>
      </c>
      <c r="AI32" s="31">
        <f t="shared" si="13"/>
        <v>67.4142031940197</v>
      </c>
      <c r="AJ32" s="31">
        <f t="shared" si="23"/>
        <v>3306.2035823503716</v>
      </c>
      <c r="AK32" s="31">
        <f t="shared" si="23"/>
        <v>3353.862912686442</v>
      </c>
      <c r="AL32" s="31">
        <f t="shared" si="15"/>
        <v>-1.4210279780903576</v>
      </c>
      <c r="AM32" s="37">
        <v>1899.44</v>
      </c>
      <c r="AN32" s="37">
        <v>1703.52</v>
      </c>
      <c r="AO32" s="37">
        <v>1.44</v>
      </c>
      <c r="AP32" s="37">
        <v>0.4</v>
      </c>
      <c r="AQ32" s="37">
        <v>1624.51</v>
      </c>
      <c r="AR32" s="37">
        <v>1447.9</v>
      </c>
      <c r="AS32" s="37">
        <v>851.18</v>
      </c>
      <c r="AT32" s="37">
        <v>931.4</v>
      </c>
      <c r="AU32" s="37">
        <v>2435.98</v>
      </c>
      <c r="AV32" s="37">
        <v>1920.93</v>
      </c>
      <c r="AW32" s="112">
        <v>130204</v>
      </c>
      <c r="AX32" s="31">
        <f t="shared" si="16"/>
        <v>6.320275714771127</v>
      </c>
    </row>
    <row r="33" spans="1:50" s="3" customFormat="1" ht="18.75" customHeight="1">
      <c r="A33" s="36" t="s">
        <v>57</v>
      </c>
      <c r="B33" s="31">
        <f t="shared" si="17"/>
        <v>1763.6599999999999</v>
      </c>
      <c r="C33" s="42">
        <v>1223.18</v>
      </c>
      <c r="D33" s="31">
        <f t="shared" si="18"/>
        <v>44.186464788502086</v>
      </c>
      <c r="E33" s="43">
        <v>182.45</v>
      </c>
      <c r="F33" s="43">
        <v>104.79</v>
      </c>
      <c r="G33" s="31">
        <f t="shared" si="0"/>
        <v>15.516039051603908</v>
      </c>
      <c r="H33" s="31">
        <f t="shared" si="1"/>
        <v>20.819772518512643</v>
      </c>
      <c r="I33" s="31">
        <f t="shared" si="2"/>
        <v>43.0627218398104</v>
      </c>
      <c r="J33" s="31">
        <f t="shared" si="3"/>
        <v>16.75606409398637</v>
      </c>
      <c r="K33" s="31">
        <f t="shared" si="20"/>
        <v>596.12</v>
      </c>
      <c r="L33" s="31">
        <v>424.79</v>
      </c>
      <c r="M33" s="31">
        <f t="shared" si="7"/>
        <v>40.332870359471734</v>
      </c>
      <c r="N33" s="75">
        <v>49699</v>
      </c>
      <c r="O33" s="76">
        <v>36846</v>
      </c>
      <c r="P33" s="31">
        <f t="shared" si="21"/>
        <v>119.94607537374998</v>
      </c>
      <c r="Q33" s="31">
        <f t="shared" si="21"/>
        <v>115.28795527329969</v>
      </c>
      <c r="R33" s="31">
        <f t="shared" si="9"/>
        <v>4.040422166745718</v>
      </c>
      <c r="S33" s="43">
        <v>304.43</v>
      </c>
      <c r="T33" s="42">
        <v>239.82</v>
      </c>
      <c r="U33" s="43">
        <v>195.57</v>
      </c>
      <c r="V33" s="43">
        <v>157.92</v>
      </c>
      <c r="W33" s="43">
        <v>170.07</v>
      </c>
      <c r="X33" s="42">
        <v>96.32</v>
      </c>
      <c r="Y33" s="43">
        <v>6.62</v>
      </c>
      <c r="Z33" s="43">
        <v>4.29</v>
      </c>
      <c r="AA33" s="43">
        <v>115</v>
      </c>
      <c r="AB33" s="42">
        <v>84.359329</v>
      </c>
      <c r="AC33" s="31">
        <f t="shared" si="22"/>
        <v>1167.54</v>
      </c>
      <c r="AD33" s="31">
        <v>798.39</v>
      </c>
      <c r="AE33" s="31">
        <f t="shared" si="12"/>
        <v>46.23680156314583</v>
      </c>
      <c r="AF33" s="75">
        <v>4471</v>
      </c>
      <c r="AG33" s="75">
        <v>3300</v>
      </c>
      <c r="AH33" s="107">
        <v>2389</v>
      </c>
      <c r="AI33" s="31">
        <f t="shared" si="13"/>
        <v>53.43323641243569</v>
      </c>
      <c r="AJ33" s="31">
        <f t="shared" si="23"/>
        <v>2611.3621113844774</v>
      </c>
      <c r="AK33" s="31">
        <f t="shared" si="23"/>
        <v>2419.3636363636365</v>
      </c>
      <c r="AL33" s="31">
        <f t="shared" si="15"/>
        <v>7.93590810968042</v>
      </c>
      <c r="AM33" s="43">
        <v>283.35</v>
      </c>
      <c r="AN33" s="42">
        <v>231.57</v>
      </c>
      <c r="AO33" s="43">
        <v>96.69</v>
      </c>
      <c r="AP33" s="42">
        <v>113.03</v>
      </c>
      <c r="AQ33" s="43">
        <v>197.12</v>
      </c>
      <c r="AR33" s="42">
        <v>108.62</v>
      </c>
      <c r="AS33" s="43">
        <v>42.59</v>
      </c>
      <c r="AT33" s="43">
        <v>27.44</v>
      </c>
      <c r="AU33" s="43">
        <v>644.48</v>
      </c>
      <c r="AV33" s="42">
        <v>430.759668</v>
      </c>
      <c r="AW33" s="71">
        <v>32940</v>
      </c>
      <c r="AX33" s="31">
        <f t="shared" si="16"/>
        <v>7.367479311116082</v>
      </c>
    </row>
    <row r="34" spans="1:50" s="1" customFormat="1" ht="18.75" customHeight="1">
      <c r="A34" s="36" t="s">
        <v>58</v>
      </c>
      <c r="B34" s="31">
        <f t="shared" si="17"/>
        <v>9010.439999999999</v>
      </c>
      <c r="C34" s="31">
        <f t="shared" si="17"/>
        <v>5690.29</v>
      </c>
      <c r="D34" s="31">
        <f t="shared" si="18"/>
        <v>58.34764133286702</v>
      </c>
      <c r="E34" s="37">
        <v>717.19</v>
      </c>
      <c r="F34" s="37">
        <v>402</v>
      </c>
      <c r="G34" s="31">
        <f t="shared" si="0"/>
        <v>10.714146994409806</v>
      </c>
      <c r="H34" s="31">
        <f t="shared" si="1"/>
        <v>22.715094934320636</v>
      </c>
      <c r="I34" s="31">
        <f t="shared" si="2"/>
        <v>43.61540612889049</v>
      </c>
      <c r="J34" s="31">
        <f t="shared" si="3"/>
        <v>22.220113557162584</v>
      </c>
      <c r="K34" s="31">
        <f t="shared" si="20"/>
        <v>1698.06</v>
      </c>
      <c r="L34" s="31">
        <f t="shared" si="20"/>
        <v>902.51</v>
      </c>
      <c r="M34" s="31">
        <f t="shared" si="7"/>
        <v>88.14860777165904</v>
      </c>
      <c r="N34" s="74">
        <v>149939</v>
      </c>
      <c r="O34" s="71">
        <v>120667</v>
      </c>
      <c r="P34" s="31">
        <f t="shared" si="21"/>
        <v>113.25005502237578</v>
      </c>
      <c r="Q34" s="31">
        <f t="shared" si="21"/>
        <v>74.79343979712763</v>
      </c>
      <c r="R34" s="31">
        <f t="shared" si="9"/>
        <v>51.417096645854535</v>
      </c>
      <c r="S34" s="37">
        <v>405.52</v>
      </c>
      <c r="T34" s="37">
        <v>205.35</v>
      </c>
      <c r="U34" s="37">
        <v>120.42</v>
      </c>
      <c r="V34" s="37">
        <v>103.03</v>
      </c>
      <c r="W34" s="37">
        <v>346.09</v>
      </c>
      <c r="X34" s="37">
        <v>524.78</v>
      </c>
      <c r="Y34" s="37">
        <v>15</v>
      </c>
      <c r="Z34" s="37">
        <v>7.41</v>
      </c>
      <c r="AA34" s="37">
        <v>931.45</v>
      </c>
      <c r="AB34" s="37">
        <v>164.97</v>
      </c>
      <c r="AC34" s="31">
        <f t="shared" si="22"/>
        <v>7312.379999999999</v>
      </c>
      <c r="AD34" s="31">
        <f t="shared" si="22"/>
        <v>4787.78</v>
      </c>
      <c r="AE34" s="31">
        <f t="shared" si="12"/>
        <v>52.73007531674387</v>
      </c>
      <c r="AF34" s="74">
        <v>17379</v>
      </c>
      <c r="AG34" s="74">
        <v>12440</v>
      </c>
      <c r="AH34" s="69">
        <v>4825</v>
      </c>
      <c r="AI34" s="31">
        <f t="shared" si="13"/>
        <v>27.763392600264687</v>
      </c>
      <c r="AJ34" s="31">
        <f t="shared" si="23"/>
        <v>4207.595373726911</v>
      </c>
      <c r="AK34" s="31">
        <f t="shared" si="23"/>
        <v>3848.697749196141</v>
      </c>
      <c r="AL34" s="31">
        <f t="shared" si="15"/>
        <v>9.325170432147631</v>
      </c>
      <c r="AM34" s="37">
        <v>1911.06</v>
      </c>
      <c r="AN34" s="37">
        <v>1541.26</v>
      </c>
      <c r="AO34" s="37">
        <v>194.03</v>
      </c>
      <c r="AP34" s="37">
        <v>171.07</v>
      </c>
      <c r="AQ34" s="37">
        <v>1700.64</v>
      </c>
      <c r="AR34" s="37">
        <v>1204.31</v>
      </c>
      <c r="AS34" s="37">
        <v>702.19</v>
      </c>
      <c r="AT34" s="37">
        <v>394.59</v>
      </c>
      <c r="AU34" s="37">
        <v>2998.49</v>
      </c>
      <c r="AV34" s="37">
        <v>1647.62</v>
      </c>
      <c r="AW34" s="112">
        <v>131407</v>
      </c>
      <c r="AX34" s="31">
        <f t="shared" si="16"/>
        <v>7.5612520858507395</v>
      </c>
    </row>
    <row r="35" spans="1:50" s="1" customFormat="1" ht="18.75" customHeight="1">
      <c r="A35" s="44" t="s">
        <v>59</v>
      </c>
      <c r="B35" s="31">
        <f t="shared" si="17"/>
        <v>119.22</v>
      </c>
      <c r="C35" s="31">
        <f t="shared" si="17"/>
        <v>85.09</v>
      </c>
      <c r="D35" s="31">
        <f t="shared" si="18"/>
        <v>40.110471265718644</v>
      </c>
      <c r="E35" s="45">
        <v>3.76</v>
      </c>
      <c r="F35" s="45">
        <v>2.58</v>
      </c>
      <c r="G35" s="31">
        <f t="shared" si="0"/>
        <v>6.183193553691827</v>
      </c>
      <c r="H35" s="31">
        <f t="shared" si="1"/>
        <v>13.210870659285353</v>
      </c>
      <c r="I35" s="31">
        <f t="shared" si="2"/>
        <v>34.297936587820836</v>
      </c>
      <c r="J35" s="31">
        <f t="shared" si="3"/>
        <v>16.171783257842645</v>
      </c>
      <c r="K35" s="31">
        <f t="shared" si="20"/>
        <v>58.24999999999999</v>
      </c>
      <c r="L35" s="31">
        <f t="shared" si="20"/>
        <v>40.98</v>
      </c>
      <c r="M35" s="31">
        <f t="shared" si="7"/>
        <v>42.14250854075158</v>
      </c>
      <c r="N35" s="77">
        <v>5191</v>
      </c>
      <c r="O35" s="76">
        <v>3866</v>
      </c>
      <c r="P35" s="31">
        <f t="shared" si="21"/>
        <v>112.21344634945096</v>
      </c>
      <c r="Q35" s="31">
        <f t="shared" si="21"/>
        <v>106.00103466114847</v>
      </c>
      <c r="R35" s="31">
        <f t="shared" si="9"/>
        <v>5.860708537573804</v>
      </c>
      <c r="S35" s="45">
        <v>34.79</v>
      </c>
      <c r="T35" s="45">
        <v>26.05</v>
      </c>
      <c r="U35" s="45">
        <v>29.66</v>
      </c>
      <c r="V35" s="45">
        <v>22.16</v>
      </c>
      <c r="W35" s="45">
        <v>5.34</v>
      </c>
      <c r="X35" s="45">
        <v>3.31</v>
      </c>
      <c r="Y35" s="45">
        <v>2.68</v>
      </c>
      <c r="Z35" s="45">
        <v>1.75</v>
      </c>
      <c r="AA35" s="45">
        <v>15.44</v>
      </c>
      <c r="AB35" s="45">
        <v>9.87</v>
      </c>
      <c r="AC35" s="31">
        <f t="shared" si="22"/>
        <v>60.97</v>
      </c>
      <c r="AD35" s="31">
        <f t="shared" si="22"/>
        <v>44.11</v>
      </c>
      <c r="AE35" s="31">
        <f t="shared" si="12"/>
        <v>38.22262525504421</v>
      </c>
      <c r="AF35" s="77">
        <v>320</v>
      </c>
      <c r="AG35" s="77">
        <v>210</v>
      </c>
      <c r="AH35" s="108">
        <v>18</v>
      </c>
      <c r="AI35" s="31">
        <f t="shared" si="13"/>
        <v>5.625</v>
      </c>
      <c r="AJ35" s="31">
        <f t="shared" si="23"/>
        <v>1905.3124999999998</v>
      </c>
      <c r="AK35" s="31">
        <f t="shared" si="23"/>
        <v>2100.4761904761904</v>
      </c>
      <c r="AL35" s="31">
        <f t="shared" si="15"/>
        <v>-9.291402176377245</v>
      </c>
      <c r="AM35" s="45">
        <v>23.62</v>
      </c>
      <c r="AN35" s="45">
        <v>17.1</v>
      </c>
      <c r="AO35" s="45">
        <v>9.47</v>
      </c>
      <c r="AP35" s="45">
        <v>10.68</v>
      </c>
      <c r="AQ35" s="45">
        <v>10.41</v>
      </c>
      <c r="AR35" s="45">
        <v>5.59</v>
      </c>
      <c r="AS35" s="45">
        <v>1.49</v>
      </c>
      <c r="AT35" s="45">
        <v>0.98</v>
      </c>
      <c r="AU35" s="45">
        <v>25.45</v>
      </c>
      <c r="AV35" s="45">
        <v>20.44</v>
      </c>
      <c r="AW35" s="112">
        <v>2244</v>
      </c>
      <c r="AX35" s="31">
        <f t="shared" si="16"/>
        <v>7.0125</v>
      </c>
    </row>
    <row r="36" spans="1:50" s="1" customFormat="1" ht="18.75" customHeight="1">
      <c r="A36" s="36" t="s">
        <v>60</v>
      </c>
      <c r="B36" s="31">
        <f t="shared" si="17"/>
        <v>5613.7432</v>
      </c>
      <c r="C36" s="31">
        <f t="shared" si="17"/>
        <v>4374.2637</v>
      </c>
      <c r="D36" s="31">
        <f t="shared" si="18"/>
        <v>28.335728822201535</v>
      </c>
      <c r="E36" s="37">
        <v>658.3337</v>
      </c>
      <c r="F36" s="37">
        <v>1303.6365</v>
      </c>
      <c r="G36" s="31">
        <f t="shared" si="0"/>
        <v>15.165934544062617</v>
      </c>
      <c r="H36" s="31">
        <f t="shared" si="1"/>
        <v>21.749999180582396</v>
      </c>
      <c r="I36" s="31">
        <f t="shared" si="2"/>
        <v>47.345792376110104</v>
      </c>
      <c r="J36" s="31">
        <f t="shared" si="3"/>
        <v>22.315133688338292</v>
      </c>
      <c r="K36" s="31">
        <f t="shared" si="20"/>
        <v>1026.9411</v>
      </c>
      <c r="L36" s="31">
        <f t="shared" si="20"/>
        <v>889.7651999999999</v>
      </c>
      <c r="M36" s="31">
        <f t="shared" si="7"/>
        <v>15.417089812008841</v>
      </c>
      <c r="N36" s="72">
        <v>85485</v>
      </c>
      <c r="O36" s="71">
        <v>62599</v>
      </c>
      <c r="P36" s="31">
        <f t="shared" si="21"/>
        <v>120.13114581505528</v>
      </c>
      <c r="Q36" s="31">
        <f t="shared" si="21"/>
        <v>142.1372865381236</v>
      </c>
      <c r="R36" s="31">
        <f t="shared" si="9"/>
        <v>-15.48231379608186</v>
      </c>
      <c r="S36" s="91">
        <v>120.0966</v>
      </c>
      <c r="T36" s="37">
        <v>164.0269</v>
      </c>
      <c r="U36" s="37">
        <v>11.4882</v>
      </c>
      <c r="V36" s="37">
        <v>5.9535</v>
      </c>
      <c r="W36" s="37">
        <v>250.4539</v>
      </c>
      <c r="X36" s="37">
        <v>548.4426</v>
      </c>
      <c r="Y36" s="37">
        <v>43.7663</v>
      </c>
      <c r="Z36" s="37">
        <v>39.0553</v>
      </c>
      <c r="AA36" s="37">
        <v>612.6243000000001</v>
      </c>
      <c r="AB36" s="37">
        <v>138.24040000000002</v>
      </c>
      <c r="AC36" s="31">
        <f t="shared" si="22"/>
        <v>4586.8021</v>
      </c>
      <c r="AD36" s="31">
        <f t="shared" si="22"/>
        <v>3484.4985000000006</v>
      </c>
      <c r="AE36" s="31">
        <f t="shared" si="12"/>
        <v>31.634497762016515</v>
      </c>
      <c r="AF36" s="72">
        <v>14941</v>
      </c>
      <c r="AG36" s="72">
        <v>11994</v>
      </c>
      <c r="AH36" s="69">
        <v>8430</v>
      </c>
      <c r="AI36" s="31">
        <f t="shared" si="13"/>
        <v>56.42192624322334</v>
      </c>
      <c r="AJ36" s="31">
        <f t="shared" si="23"/>
        <v>3069.9431764942105</v>
      </c>
      <c r="AK36" s="31">
        <f t="shared" si="23"/>
        <v>2905.2013506753383</v>
      </c>
      <c r="AL36" s="31">
        <f t="shared" si="15"/>
        <v>5.670582033172216</v>
      </c>
      <c r="AM36" s="37">
        <v>1152.7753</v>
      </c>
      <c r="AN36" s="37">
        <v>1141.5662</v>
      </c>
      <c r="AO36" s="37">
        <v>8.6694</v>
      </c>
      <c r="AP36" s="37">
        <v>5.3218</v>
      </c>
      <c r="AQ36" s="37">
        <v>970.5352</v>
      </c>
      <c r="AR36" s="37">
        <v>907.8317</v>
      </c>
      <c r="AS36" s="37">
        <v>418.2447</v>
      </c>
      <c r="AT36" s="37">
        <v>348.5066</v>
      </c>
      <c r="AU36" s="37">
        <v>2045.2468999999994</v>
      </c>
      <c r="AV36" s="37">
        <v>1086.5940000000005</v>
      </c>
      <c r="AW36" s="112">
        <v>110827</v>
      </c>
      <c r="AX36" s="31">
        <f t="shared" si="16"/>
        <v>7.417642728063718</v>
      </c>
    </row>
    <row r="37" spans="1:50" s="1" customFormat="1" ht="18.75" customHeight="1">
      <c r="A37" s="44" t="s">
        <v>61</v>
      </c>
      <c r="B37" s="31">
        <f t="shared" si="17"/>
        <v>7940.98889</v>
      </c>
      <c r="C37" s="31">
        <f t="shared" si="17"/>
        <v>7113.966708</v>
      </c>
      <c r="D37" s="31">
        <f t="shared" si="18"/>
        <v>11.625331069795045</v>
      </c>
      <c r="E37" s="46">
        <v>1152.730794</v>
      </c>
      <c r="F37" s="46">
        <v>1150.4786960000001</v>
      </c>
      <c r="G37" s="31">
        <f t="shared" si="0"/>
        <v>18.731511126822674</v>
      </c>
      <c r="H37" s="31">
        <f t="shared" si="1"/>
        <v>34.01628296447598</v>
      </c>
      <c r="I37" s="31">
        <f t="shared" si="2"/>
        <v>36.58041975928265</v>
      </c>
      <c r="J37" s="31">
        <f t="shared" si="3"/>
        <v>22.30125583263472</v>
      </c>
      <c r="K37" s="31">
        <f t="shared" si="20"/>
        <v>2568.5398350000005</v>
      </c>
      <c r="L37" s="31">
        <f t="shared" si="20"/>
        <v>2182.833509</v>
      </c>
      <c r="M37" s="31">
        <f t="shared" si="7"/>
        <v>17.66998373488871</v>
      </c>
      <c r="N37" s="78">
        <v>145520</v>
      </c>
      <c r="O37" s="71">
        <v>118084</v>
      </c>
      <c r="P37" s="31">
        <f t="shared" si="21"/>
        <v>176.50768519791097</v>
      </c>
      <c r="Q37" s="31">
        <f t="shared" si="21"/>
        <v>184.8542993970394</v>
      </c>
      <c r="R37" s="31">
        <f t="shared" si="9"/>
        <v>-4.515239421724861</v>
      </c>
      <c r="S37" s="46">
        <v>647.5575610000001</v>
      </c>
      <c r="T37" s="46">
        <v>537.555607</v>
      </c>
      <c r="U37" s="46">
        <v>7.3578529999999995</v>
      </c>
      <c r="V37" s="46">
        <v>5.947237</v>
      </c>
      <c r="W37" s="46">
        <v>1354.6175640000001</v>
      </c>
      <c r="X37" s="46">
        <v>1191.824284</v>
      </c>
      <c r="Y37" s="46">
        <v>64.677622</v>
      </c>
      <c r="Z37" s="46">
        <v>44.002217</v>
      </c>
      <c r="AA37" s="46">
        <v>501.6870880000002</v>
      </c>
      <c r="AB37" s="46">
        <v>409.451401</v>
      </c>
      <c r="AC37" s="31">
        <f t="shared" si="22"/>
        <v>5372.449054999999</v>
      </c>
      <c r="AD37" s="31">
        <f t="shared" si="22"/>
        <v>4931.133199</v>
      </c>
      <c r="AE37" s="31">
        <f t="shared" si="12"/>
        <v>8.949582949604668</v>
      </c>
      <c r="AF37" s="78">
        <v>14506</v>
      </c>
      <c r="AG37" s="78">
        <v>13777</v>
      </c>
      <c r="AH37" s="69">
        <v>8409</v>
      </c>
      <c r="AI37" s="31">
        <f t="shared" si="13"/>
        <v>57.96911622776783</v>
      </c>
      <c r="AJ37" s="31">
        <f t="shared" si="23"/>
        <v>3703.6047532055695</v>
      </c>
      <c r="AK37" s="31">
        <f t="shared" si="23"/>
        <v>3579.2503440516803</v>
      </c>
      <c r="AL37" s="31">
        <f t="shared" si="15"/>
        <v>3.4743143731354973</v>
      </c>
      <c r="AM37" s="46">
        <v>1139.4655</v>
      </c>
      <c r="AN37" s="46">
        <v>1137.644529</v>
      </c>
      <c r="AO37" s="46">
        <v>8.724960000000001</v>
      </c>
      <c r="AP37" s="46">
        <v>7.468514</v>
      </c>
      <c r="AQ37" s="46">
        <v>1346.611687</v>
      </c>
      <c r="AR37" s="46">
        <v>1268.8186</v>
      </c>
      <c r="AS37" s="46">
        <v>483.211887</v>
      </c>
      <c r="AT37" s="46">
        <v>334.110729</v>
      </c>
      <c r="AU37" s="46">
        <v>2403.159981</v>
      </c>
      <c r="AV37" s="46">
        <v>2190.5593409999997</v>
      </c>
      <c r="AW37" s="112">
        <v>98392</v>
      </c>
      <c r="AX37" s="31">
        <f t="shared" si="16"/>
        <v>6.782848476492486</v>
      </c>
    </row>
    <row r="38" spans="1:50" s="1" customFormat="1" ht="18.75" customHeight="1">
      <c r="A38" s="47" t="s">
        <v>62</v>
      </c>
      <c r="B38" s="31">
        <f t="shared" si="17"/>
        <v>7406</v>
      </c>
      <c r="C38" s="31">
        <f t="shared" si="17"/>
        <v>6211</v>
      </c>
      <c r="D38" s="31">
        <f t="shared" si="18"/>
        <v>19.24005796168089</v>
      </c>
      <c r="E38" s="37">
        <v>1002</v>
      </c>
      <c r="F38" s="37">
        <v>1014</v>
      </c>
      <c r="G38" s="31">
        <f t="shared" si="0"/>
        <v>19.15137614678899</v>
      </c>
      <c r="H38" s="31">
        <f t="shared" si="1"/>
        <v>24.16959222252228</v>
      </c>
      <c r="I38" s="31">
        <f t="shared" si="2"/>
        <v>36.44342425060761</v>
      </c>
      <c r="J38" s="31">
        <f t="shared" si="3"/>
        <v>28.544423440453688</v>
      </c>
      <c r="K38" s="31">
        <f t="shared" si="20"/>
        <v>2145</v>
      </c>
      <c r="L38" s="31">
        <f t="shared" si="20"/>
        <v>1703</v>
      </c>
      <c r="M38" s="31">
        <f t="shared" si="7"/>
        <v>25.954198473282442</v>
      </c>
      <c r="N38" s="74">
        <v>133754</v>
      </c>
      <c r="O38" s="71">
        <v>119193</v>
      </c>
      <c r="P38" s="31">
        <f t="shared" si="21"/>
        <v>160.3690356923905</v>
      </c>
      <c r="Q38" s="31">
        <f t="shared" si="21"/>
        <v>142.87751797504887</v>
      </c>
      <c r="R38" s="31">
        <f t="shared" si="9"/>
        <v>12.242316331668231</v>
      </c>
      <c r="S38" s="37">
        <v>731</v>
      </c>
      <c r="T38" s="37">
        <v>570</v>
      </c>
      <c r="U38" s="37">
        <v>23</v>
      </c>
      <c r="V38" s="37">
        <v>0</v>
      </c>
      <c r="W38" s="37">
        <v>329</v>
      </c>
      <c r="X38" s="37">
        <v>558</v>
      </c>
      <c r="Y38" s="37">
        <v>115</v>
      </c>
      <c r="Z38" s="37">
        <v>108</v>
      </c>
      <c r="AA38" s="37">
        <v>970</v>
      </c>
      <c r="AB38" s="37">
        <v>467</v>
      </c>
      <c r="AC38" s="31">
        <f t="shared" si="22"/>
        <v>5261</v>
      </c>
      <c r="AD38" s="31">
        <f t="shared" si="22"/>
        <v>4508</v>
      </c>
      <c r="AE38" s="31">
        <f t="shared" si="12"/>
        <v>16.7036379769299</v>
      </c>
      <c r="AF38" s="74">
        <v>14713</v>
      </c>
      <c r="AG38" s="74">
        <v>13184</v>
      </c>
      <c r="AH38" s="69">
        <v>6420</v>
      </c>
      <c r="AI38" s="31">
        <f t="shared" si="13"/>
        <v>43.634880717732614</v>
      </c>
      <c r="AJ38" s="31">
        <f t="shared" si="23"/>
        <v>3575.7493373207367</v>
      </c>
      <c r="AK38" s="31">
        <f t="shared" si="23"/>
        <v>3419.296116504854</v>
      </c>
      <c r="AL38" s="31">
        <f t="shared" si="15"/>
        <v>4.57559730087976</v>
      </c>
      <c r="AM38" s="37">
        <v>1443</v>
      </c>
      <c r="AN38" s="37">
        <v>1280</v>
      </c>
      <c r="AO38" s="37">
        <v>37</v>
      </c>
      <c r="AP38" s="37">
        <v>27</v>
      </c>
      <c r="AQ38" s="37">
        <v>1461</v>
      </c>
      <c r="AR38" s="37">
        <v>1160</v>
      </c>
      <c r="AS38" s="37">
        <v>628</v>
      </c>
      <c r="AT38" s="37">
        <v>606</v>
      </c>
      <c r="AU38" s="37">
        <v>1729</v>
      </c>
      <c r="AV38" s="37">
        <v>1462</v>
      </c>
      <c r="AW38" s="112">
        <v>109780</v>
      </c>
      <c r="AX38" s="31">
        <f t="shared" si="16"/>
        <v>7.461428668524434</v>
      </c>
    </row>
    <row r="39" ht="14.25">
      <c r="K39" s="79"/>
    </row>
    <row r="40" spans="3:7" ht="14.25">
      <c r="C40" s="48"/>
      <c r="G40" s="49"/>
    </row>
  </sheetData>
  <sheetProtection/>
  <mergeCells count="34">
    <mergeCell ref="K2:AB2"/>
    <mergeCell ref="AC2:AV2"/>
    <mergeCell ref="K3:M3"/>
    <mergeCell ref="AC3:AE3"/>
    <mergeCell ref="AO3:AP3"/>
    <mergeCell ref="K4:L4"/>
    <mergeCell ref="U4:V4"/>
    <mergeCell ref="AC4:AD4"/>
    <mergeCell ref="AO4:AP4"/>
    <mergeCell ref="A2:A5"/>
    <mergeCell ref="G2:G5"/>
    <mergeCell ref="H2:H5"/>
    <mergeCell ref="I2:I5"/>
    <mergeCell ref="J2:J5"/>
    <mergeCell ref="M4:M5"/>
    <mergeCell ref="AE4:AE5"/>
    <mergeCell ref="AH4:AH5"/>
    <mergeCell ref="AI4:AI5"/>
    <mergeCell ref="AW2:AW5"/>
    <mergeCell ref="AX2:AX5"/>
    <mergeCell ref="N3:O4"/>
    <mergeCell ref="AF3:AG4"/>
    <mergeCell ref="AJ3:AK4"/>
    <mergeCell ref="B2:D4"/>
    <mergeCell ref="P3:R4"/>
    <mergeCell ref="S3:T4"/>
    <mergeCell ref="W3:X4"/>
    <mergeCell ref="Y3:Z4"/>
    <mergeCell ref="AA3:AB4"/>
    <mergeCell ref="AM3:AN4"/>
    <mergeCell ref="AQ3:AR4"/>
    <mergeCell ref="AS3:AT4"/>
    <mergeCell ref="AU3:AV4"/>
    <mergeCell ref="E2:F4"/>
  </mergeCells>
  <printOptions/>
  <pageMargins left="0.35" right="0.35" top="0.39" bottom="0.39" header="0.51" footer="0.51"/>
  <pageSetup horizontalDpi="600" verticalDpi="6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2017-12-13T01:18:50Z</cp:lastPrinted>
  <dcterms:created xsi:type="dcterms:W3CDTF">2017-08-21T13:32:55Z</dcterms:created>
  <dcterms:modified xsi:type="dcterms:W3CDTF">2018-03-22T03:49:09Z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